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carlo\OneDrive\hola sloga\Maestría\UReason\Newsletter\Images for design\"/>
    </mc:Choice>
  </mc:AlternateContent>
  <xr:revisionPtr revIDLastSave="0" documentId="13_ncr:1_{DD9680FF-6F4B-4D30-A558-8E6E7963A32D}" xr6:coauthVersionLast="46" xr6:coauthVersionMax="46" xr10:uidLastSave="{00000000-0000-0000-0000-000000000000}"/>
  <bookViews>
    <workbookView xWindow="-98" yWindow="8002" windowWidth="20715" windowHeight="13276" xr2:uid="{00000000-000D-0000-FFFF-FFFF00000000}"/>
  </bookViews>
  <sheets>
    <sheet name="PdM ROI Calculator - Clean" sheetId="4" r:id="rId1"/>
    <sheet name="Cost Reduction Calc - Clean" sheetId="5" r:id="rId2"/>
    <sheet name="Revenue Increase Calc - Clean" sheetId="6" r:id="rId3"/>
    <sheet name="PdM ROI Calculator - Example" sheetId="1" r:id="rId4"/>
    <sheet name="Cost Reduction Calc - Example" sheetId="2" r:id="rId5"/>
    <sheet name="Revenue Increase Calc - Example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4" l="1"/>
  <c r="D22" i="4"/>
  <c r="D17" i="4"/>
  <c r="E17" i="4"/>
  <c r="F17" i="4"/>
  <c r="G17" i="4"/>
  <c r="H17" i="4"/>
  <c r="I17" i="4"/>
  <c r="D16" i="4"/>
  <c r="E16" i="4"/>
  <c r="F16" i="4"/>
  <c r="G16" i="4"/>
  <c r="J16" i="4" s="1"/>
  <c r="H16" i="4"/>
  <c r="I16" i="4"/>
  <c r="D15" i="4"/>
  <c r="E15" i="4"/>
  <c r="F15" i="4"/>
  <c r="G15" i="4"/>
  <c r="H15" i="4"/>
  <c r="I15" i="4"/>
  <c r="D14" i="4"/>
  <c r="E14" i="4"/>
  <c r="F14" i="4"/>
  <c r="G14" i="4"/>
  <c r="J14" i="4" s="1"/>
  <c r="H14" i="4"/>
  <c r="I14" i="4"/>
  <c r="D13" i="4"/>
  <c r="E13" i="4"/>
  <c r="F13" i="4"/>
  <c r="G13" i="4"/>
  <c r="J13" i="4" s="1"/>
  <c r="H13" i="4"/>
  <c r="I13" i="4"/>
  <c r="D12" i="4"/>
  <c r="E12" i="4"/>
  <c r="F12" i="4"/>
  <c r="G12" i="4"/>
  <c r="H12" i="4"/>
  <c r="I12" i="4"/>
  <c r="I19" i="4" s="1"/>
  <c r="I79" i="4" s="1"/>
  <c r="D11" i="4"/>
  <c r="E11" i="4"/>
  <c r="F11" i="4"/>
  <c r="G11" i="4"/>
  <c r="H11" i="4"/>
  <c r="I11" i="4"/>
  <c r="C12" i="4"/>
  <c r="C13" i="4"/>
  <c r="C14" i="4"/>
  <c r="C15" i="4"/>
  <c r="C16" i="4"/>
  <c r="C17" i="4"/>
  <c r="C11" i="4"/>
  <c r="I17" i="6"/>
  <c r="I18" i="6" s="1"/>
  <c r="H17" i="6"/>
  <c r="H18" i="6" s="1"/>
  <c r="G17" i="6"/>
  <c r="G18" i="6" s="1"/>
  <c r="F17" i="6"/>
  <c r="F18" i="6" s="1"/>
  <c r="E17" i="6"/>
  <c r="E18" i="6" s="1"/>
  <c r="D17" i="6"/>
  <c r="D18" i="6" s="1"/>
  <c r="C17" i="6"/>
  <c r="C18" i="6" s="1"/>
  <c r="I15" i="6"/>
  <c r="H15" i="6"/>
  <c r="G15" i="6"/>
  <c r="F15" i="6"/>
  <c r="E15" i="6"/>
  <c r="D15" i="6"/>
  <c r="C15" i="6"/>
  <c r="I9" i="6"/>
  <c r="H9" i="6"/>
  <c r="G9" i="6"/>
  <c r="F9" i="6"/>
  <c r="E9" i="6"/>
  <c r="D9" i="6"/>
  <c r="C9" i="6"/>
  <c r="H64" i="5"/>
  <c r="I63" i="5"/>
  <c r="H63" i="5"/>
  <c r="G63" i="5"/>
  <c r="F63" i="5"/>
  <c r="E63" i="5"/>
  <c r="D63" i="5"/>
  <c r="C63" i="5"/>
  <c r="I62" i="5"/>
  <c r="H62" i="5"/>
  <c r="G62" i="5"/>
  <c r="F62" i="5"/>
  <c r="E62" i="5"/>
  <c r="D62" i="5"/>
  <c r="D64" i="5" s="1"/>
  <c r="C62" i="5"/>
  <c r="I60" i="5"/>
  <c r="H60" i="5"/>
  <c r="G60" i="5"/>
  <c r="F60" i="5"/>
  <c r="E60" i="5"/>
  <c r="D60" i="5"/>
  <c r="C60" i="5"/>
  <c r="C52" i="5"/>
  <c r="G52" i="5"/>
  <c r="I52" i="5"/>
  <c r="H52" i="5"/>
  <c r="E52" i="5"/>
  <c r="D52" i="5"/>
  <c r="I48" i="5"/>
  <c r="H48" i="5"/>
  <c r="G48" i="5"/>
  <c r="F48" i="5"/>
  <c r="E48" i="5"/>
  <c r="D48" i="5"/>
  <c r="C48" i="5"/>
  <c r="I38" i="5"/>
  <c r="H38" i="5"/>
  <c r="G38" i="5"/>
  <c r="F38" i="5"/>
  <c r="E38" i="5"/>
  <c r="D38" i="5"/>
  <c r="C38" i="5"/>
  <c r="I37" i="5"/>
  <c r="H37" i="5"/>
  <c r="G37" i="5"/>
  <c r="F37" i="5"/>
  <c r="F39" i="5" s="1"/>
  <c r="E37" i="5"/>
  <c r="D37" i="5"/>
  <c r="C37" i="5"/>
  <c r="I35" i="5"/>
  <c r="H35" i="5"/>
  <c r="G35" i="5"/>
  <c r="F35" i="5"/>
  <c r="E35" i="5"/>
  <c r="D35" i="5"/>
  <c r="C35" i="5"/>
  <c r="I26" i="5"/>
  <c r="I25" i="5"/>
  <c r="H25" i="5"/>
  <c r="G25" i="5"/>
  <c r="F25" i="5"/>
  <c r="E25" i="5"/>
  <c r="D25" i="5"/>
  <c r="C25" i="5"/>
  <c r="I24" i="5"/>
  <c r="H24" i="5"/>
  <c r="G24" i="5"/>
  <c r="F24" i="5"/>
  <c r="E24" i="5"/>
  <c r="E26" i="5" s="1"/>
  <c r="D24" i="5"/>
  <c r="C24" i="5"/>
  <c r="I22" i="5"/>
  <c r="H22" i="5"/>
  <c r="G22" i="5"/>
  <c r="F22" i="5"/>
  <c r="E22" i="5"/>
  <c r="D22" i="5"/>
  <c r="C22" i="5"/>
  <c r="H14" i="5"/>
  <c r="D14" i="5"/>
  <c r="I14" i="5"/>
  <c r="E14" i="5"/>
  <c r="I10" i="5"/>
  <c r="H10" i="5"/>
  <c r="H15" i="5" s="1"/>
  <c r="G10" i="5"/>
  <c r="F10" i="5"/>
  <c r="E10" i="5"/>
  <c r="D10" i="5"/>
  <c r="D15" i="5" s="1"/>
  <c r="C10" i="5"/>
  <c r="C74" i="4"/>
  <c r="I67" i="4"/>
  <c r="H67" i="4"/>
  <c r="G67" i="4"/>
  <c r="F67" i="4"/>
  <c r="E67" i="4"/>
  <c r="D67" i="4"/>
  <c r="C67" i="4"/>
  <c r="J66" i="4"/>
  <c r="J65" i="4"/>
  <c r="J64" i="4"/>
  <c r="I61" i="4"/>
  <c r="H61" i="4"/>
  <c r="G61" i="4"/>
  <c r="F61" i="4"/>
  <c r="E61" i="4"/>
  <c r="D61" i="4"/>
  <c r="C61" i="4"/>
  <c r="J60" i="4"/>
  <c r="J59" i="4"/>
  <c r="J58" i="4"/>
  <c r="J57" i="4"/>
  <c r="J56" i="4"/>
  <c r="J55" i="4"/>
  <c r="J54" i="4"/>
  <c r="J53" i="4"/>
  <c r="J52" i="4"/>
  <c r="J48" i="4"/>
  <c r="J47" i="4"/>
  <c r="J46" i="4"/>
  <c r="J45" i="4"/>
  <c r="J44" i="4"/>
  <c r="J43" i="4"/>
  <c r="I42" i="4"/>
  <c r="H42" i="4"/>
  <c r="G42" i="4"/>
  <c r="F42" i="4"/>
  <c r="E42" i="4"/>
  <c r="D42" i="4"/>
  <c r="C42" i="4"/>
  <c r="J41" i="4"/>
  <c r="J40" i="4"/>
  <c r="J39" i="4"/>
  <c r="J38" i="4"/>
  <c r="J37" i="4"/>
  <c r="J36" i="4"/>
  <c r="J35" i="4"/>
  <c r="J34" i="4"/>
  <c r="I33" i="4"/>
  <c r="H33" i="4"/>
  <c r="G33" i="4"/>
  <c r="F33" i="4"/>
  <c r="E33" i="4"/>
  <c r="D33" i="4"/>
  <c r="C33" i="4"/>
  <c r="J32" i="4"/>
  <c r="J31" i="4"/>
  <c r="J30" i="4"/>
  <c r="J29" i="4"/>
  <c r="J28" i="4"/>
  <c r="H27" i="4"/>
  <c r="G27" i="4"/>
  <c r="F27" i="4"/>
  <c r="E27" i="4"/>
  <c r="D27" i="4"/>
  <c r="C27" i="4"/>
  <c r="J26" i="4"/>
  <c r="J25" i="4"/>
  <c r="J24" i="4"/>
  <c r="J23" i="4"/>
  <c r="I22" i="4"/>
  <c r="H22" i="4"/>
  <c r="G22" i="4"/>
  <c r="F22" i="4"/>
  <c r="E22" i="4"/>
  <c r="C22" i="4"/>
  <c r="H19" i="4"/>
  <c r="H79" i="4" s="1"/>
  <c r="E19" i="4"/>
  <c r="E79" i="4" s="1"/>
  <c r="D19" i="4"/>
  <c r="D79" i="4" s="1"/>
  <c r="J18" i="4"/>
  <c r="J12" i="4"/>
  <c r="C19" i="4"/>
  <c r="J10" i="4"/>
  <c r="J9" i="4"/>
  <c r="J8" i="4"/>
  <c r="J7" i="4"/>
  <c r="J6" i="4"/>
  <c r="D17" i="1"/>
  <c r="E17" i="1"/>
  <c r="F17" i="1"/>
  <c r="G17" i="1"/>
  <c r="H17" i="1"/>
  <c r="I17" i="1"/>
  <c r="C17" i="1"/>
  <c r="D16" i="1"/>
  <c r="E16" i="1"/>
  <c r="F16" i="1"/>
  <c r="G16" i="1"/>
  <c r="H16" i="1"/>
  <c r="I16" i="1"/>
  <c r="C16" i="1"/>
  <c r="D15" i="1"/>
  <c r="E15" i="1"/>
  <c r="F15" i="1"/>
  <c r="G15" i="1"/>
  <c r="H15" i="1"/>
  <c r="I15" i="1"/>
  <c r="C15" i="1"/>
  <c r="D14" i="1"/>
  <c r="E14" i="1"/>
  <c r="F14" i="1"/>
  <c r="G14" i="1"/>
  <c r="H14" i="1"/>
  <c r="I14" i="1"/>
  <c r="C14" i="1"/>
  <c r="D13" i="1"/>
  <c r="E13" i="1"/>
  <c r="F13" i="1"/>
  <c r="G13" i="1"/>
  <c r="H13" i="1"/>
  <c r="I13" i="1"/>
  <c r="C13" i="1"/>
  <c r="J13" i="1" s="1"/>
  <c r="D12" i="1"/>
  <c r="E12" i="1"/>
  <c r="F12" i="1"/>
  <c r="G12" i="1"/>
  <c r="H12" i="1"/>
  <c r="I12" i="1"/>
  <c r="C12" i="1"/>
  <c r="J18" i="1"/>
  <c r="E11" i="1"/>
  <c r="F11" i="1"/>
  <c r="G11" i="1"/>
  <c r="H11" i="1"/>
  <c r="I11" i="1"/>
  <c r="D11" i="1"/>
  <c r="C11" i="1"/>
  <c r="D20" i="3"/>
  <c r="E20" i="3"/>
  <c r="F20" i="3"/>
  <c r="G20" i="3"/>
  <c r="H20" i="3"/>
  <c r="I20" i="3"/>
  <c r="C20" i="3"/>
  <c r="D66" i="2"/>
  <c r="E66" i="2"/>
  <c r="F66" i="2"/>
  <c r="G66" i="2"/>
  <c r="H66" i="2"/>
  <c r="I66" i="2"/>
  <c r="C66" i="2"/>
  <c r="J67" i="4" l="1"/>
  <c r="G49" i="4"/>
  <c r="G68" i="4" s="1"/>
  <c r="G80" i="4" s="1"/>
  <c r="E49" i="4"/>
  <c r="E68" i="4" s="1"/>
  <c r="E80" i="4" s="1"/>
  <c r="I49" i="4"/>
  <c r="I68" i="4" s="1"/>
  <c r="I80" i="4" s="1"/>
  <c r="J27" i="4"/>
  <c r="J33" i="4"/>
  <c r="F49" i="4"/>
  <c r="F68" i="4" s="1"/>
  <c r="F80" i="4" s="1"/>
  <c r="J61" i="4"/>
  <c r="C49" i="4"/>
  <c r="C68" i="4" s="1"/>
  <c r="C80" i="4" s="1"/>
  <c r="J42" i="4"/>
  <c r="H49" i="4"/>
  <c r="H68" i="4" s="1"/>
  <c r="H80" i="4" s="1"/>
  <c r="G19" i="4"/>
  <c r="G79" i="4" s="1"/>
  <c r="F19" i="4"/>
  <c r="F79" i="4" s="1"/>
  <c r="J15" i="4"/>
  <c r="J17" i="4"/>
  <c r="C19" i="6"/>
  <c r="G19" i="6"/>
  <c r="E19" i="6"/>
  <c r="E20" i="6" s="1"/>
  <c r="I19" i="6"/>
  <c r="I20" i="6" s="1"/>
  <c r="D19" i="6"/>
  <c r="H19" i="6"/>
  <c r="H20" i="6" s="1"/>
  <c r="F19" i="6"/>
  <c r="F20" i="6"/>
  <c r="E64" i="5"/>
  <c r="F64" i="5"/>
  <c r="I64" i="5"/>
  <c r="I65" i="5" s="1"/>
  <c r="C64" i="5"/>
  <c r="C65" i="5" s="1"/>
  <c r="G64" i="5"/>
  <c r="E65" i="5"/>
  <c r="F65" i="5"/>
  <c r="D65" i="5"/>
  <c r="H65" i="5"/>
  <c r="D53" i="5"/>
  <c r="H53" i="5"/>
  <c r="F52" i="5"/>
  <c r="F53" i="5" s="1"/>
  <c r="E53" i="5"/>
  <c r="I53" i="5"/>
  <c r="C53" i="5"/>
  <c r="G53" i="5"/>
  <c r="C39" i="5"/>
  <c r="D39" i="5"/>
  <c r="D40" i="5" s="1"/>
  <c r="H39" i="5"/>
  <c r="H40" i="5" s="1"/>
  <c r="G39" i="5"/>
  <c r="G40" i="5" s="1"/>
  <c r="E39" i="5"/>
  <c r="E40" i="5" s="1"/>
  <c r="I39" i="5"/>
  <c r="I40" i="5" s="1"/>
  <c r="F40" i="5"/>
  <c r="C40" i="5"/>
  <c r="F26" i="5"/>
  <c r="C26" i="5"/>
  <c r="G26" i="5"/>
  <c r="D26" i="5"/>
  <c r="D27" i="5" s="1"/>
  <c r="H26" i="5"/>
  <c r="H27" i="5" s="1"/>
  <c r="I27" i="5"/>
  <c r="E27" i="5"/>
  <c r="F27" i="5"/>
  <c r="F14" i="5"/>
  <c r="G14" i="5"/>
  <c r="C14" i="5"/>
  <c r="E15" i="5"/>
  <c r="I15" i="5"/>
  <c r="C20" i="6"/>
  <c r="G20" i="6"/>
  <c r="D20" i="6"/>
  <c r="F15" i="5"/>
  <c r="C27" i="5"/>
  <c r="G27" i="5"/>
  <c r="G65" i="5"/>
  <c r="C15" i="5"/>
  <c r="G15" i="5"/>
  <c r="C79" i="4"/>
  <c r="G69" i="4"/>
  <c r="D49" i="4"/>
  <c r="D68" i="4" s="1"/>
  <c r="D80" i="4" s="1"/>
  <c r="J11" i="4"/>
  <c r="J22" i="4"/>
  <c r="J11" i="1"/>
  <c r="J16" i="1"/>
  <c r="J17" i="1"/>
  <c r="J12" i="1"/>
  <c r="J15" i="1"/>
  <c r="J14" i="1"/>
  <c r="D17" i="3"/>
  <c r="D18" i="3" s="1"/>
  <c r="D19" i="3" s="1"/>
  <c r="E17" i="3"/>
  <c r="E18" i="3" s="1"/>
  <c r="E19" i="3" s="1"/>
  <c r="F17" i="3"/>
  <c r="F18" i="3" s="1"/>
  <c r="G17" i="3"/>
  <c r="G18" i="3" s="1"/>
  <c r="H17" i="3"/>
  <c r="H18" i="3" s="1"/>
  <c r="H19" i="3" s="1"/>
  <c r="I17" i="3"/>
  <c r="I18" i="3" s="1"/>
  <c r="I19" i="3" s="1"/>
  <c r="C17" i="3"/>
  <c r="C18" i="3" s="1"/>
  <c r="D15" i="3"/>
  <c r="E15" i="3"/>
  <c r="F15" i="3"/>
  <c r="F19" i="3" s="1"/>
  <c r="G15" i="3"/>
  <c r="G19" i="3" s="1"/>
  <c r="H15" i="3"/>
  <c r="I15" i="3"/>
  <c r="C15" i="3"/>
  <c r="C19" i="3" s="1"/>
  <c r="D9" i="3"/>
  <c r="E9" i="3"/>
  <c r="F9" i="3"/>
  <c r="G9" i="3"/>
  <c r="H9" i="3"/>
  <c r="I9" i="3"/>
  <c r="C9" i="3"/>
  <c r="D64" i="2"/>
  <c r="E64" i="2"/>
  <c r="F64" i="2"/>
  <c r="G64" i="2"/>
  <c r="H64" i="2"/>
  <c r="I64" i="2"/>
  <c r="C62" i="2"/>
  <c r="D62" i="2"/>
  <c r="E62" i="2"/>
  <c r="F62" i="2"/>
  <c r="G62" i="2"/>
  <c r="H62" i="2"/>
  <c r="I62" i="2"/>
  <c r="C64" i="2"/>
  <c r="D63" i="2"/>
  <c r="E63" i="2"/>
  <c r="F63" i="2"/>
  <c r="G63" i="2"/>
  <c r="H63" i="2"/>
  <c r="I63" i="2"/>
  <c r="C63" i="2"/>
  <c r="D60" i="2"/>
  <c r="E60" i="2"/>
  <c r="F60" i="2"/>
  <c r="G60" i="2"/>
  <c r="H60" i="2"/>
  <c r="I60" i="2"/>
  <c r="C60" i="2"/>
  <c r="D52" i="2"/>
  <c r="E52" i="2"/>
  <c r="F52" i="2"/>
  <c r="G52" i="2"/>
  <c r="H52" i="2"/>
  <c r="I52" i="2"/>
  <c r="C52" i="2"/>
  <c r="D51" i="2"/>
  <c r="E51" i="2"/>
  <c r="F51" i="2"/>
  <c r="G51" i="2"/>
  <c r="H51" i="2"/>
  <c r="I51" i="2"/>
  <c r="C51" i="2"/>
  <c r="D50" i="2"/>
  <c r="E50" i="2"/>
  <c r="F50" i="2"/>
  <c r="G50" i="2"/>
  <c r="H50" i="2"/>
  <c r="I50" i="2"/>
  <c r="C50" i="2"/>
  <c r="D48" i="2"/>
  <c r="E48" i="2"/>
  <c r="F48" i="2"/>
  <c r="G48" i="2"/>
  <c r="H48" i="2"/>
  <c r="I48" i="2"/>
  <c r="C48" i="2"/>
  <c r="D39" i="2"/>
  <c r="E39" i="2"/>
  <c r="F39" i="2"/>
  <c r="G39" i="2"/>
  <c r="H39" i="2"/>
  <c r="I39" i="2"/>
  <c r="C39" i="2"/>
  <c r="D38" i="2"/>
  <c r="E38" i="2"/>
  <c r="F38" i="2"/>
  <c r="G38" i="2"/>
  <c r="H38" i="2"/>
  <c r="I38" i="2"/>
  <c r="C38" i="2"/>
  <c r="D37" i="2"/>
  <c r="E37" i="2"/>
  <c r="F37" i="2"/>
  <c r="G37" i="2"/>
  <c r="H37" i="2"/>
  <c r="I37" i="2"/>
  <c r="C37" i="2"/>
  <c r="D35" i="2"/>
  <c r="E35" i="2"/>
  <c r="F35" i="2"/>
  <c r="G35" i="2"/>
  <c r="H35" i="2"/>
  <c r="I35" i="2"/>
  <c r="C35" i="2"/>
  <c r="D26" i="2"/>
  <c r="E26" i="2"/>
  <c r="F26" i="2"/>
  <c r="G26" i="2"/>
  <c r="H26" i="2"/>
  <c r="I26" i="2"/>
  <c r="C26" i="2"/>
  <c r="D25" i="2"/>
  <c r="E25" i="2"/>
  <c r="F25" i="2"/>
  <c r="G25" i="2"/>
  <c r="H25" i="2"/>
  <c r="I25" i="2"/>
  <c r="C25" i="2"/>
  <c r="D24" i="2"/>
  <c r="E24" i="2"/>
  <c r="F24" i="2"/>
  <c r="G24" i="2"/>
  <c r="H24" i="2"/>
  <c r="I24" i="2"/>
  <c r="C24" i="2"/>
  <c r="D22" i="2"/>
  <c r="E22" i="2"/>
  <c r="F22" i="2"/>
  <c r="G22" i="2"/>
  <c r="H22" i="2"/>
  <c r="I22" i="2"/>
  <c r="C22" i="2"/>
  <c r="D14" i="2"/>
  <c r="E14" i="2"/>
  <c r="F14" i="2"/>
  <c r="G14" i="2"/>
  <c r="H14" i="2"/>
  <c r="I14" i="2"/>
  <c r="C14" i="2"/>
  <c r="D13" i="2"/>
  <c r="E13" i="2"/>
  <c r="F13" i="2"/>
  <c r="G13" i="2"/>
  <c r="H13" i="2"/>
  <c r="I13" i="2"/>
  <c r="D12" i="2"/>
  <c r="E12" i="2"/>
  <c r="F12" i="2"/>
  <c r="G12" i="2"/>
  <c r="H12" i="2"/>
  <c r="I12" i="2"/>
  <c r="C13" i="2"/>
  <c r="C12" i="2"/>
  <c r="D10" i="2"/>
  <c r="E10" i="2"/>
  <c r="F10" i="2"/>
  <c r="G10" i="2"/>
  <c r="H10" i="2"/>
  <c r="I10" i="2"/>
  <c r="C10" i="2"/>
  <c r="E69" i="4" l="1"/>
  <c r="I69" i="4"/>
  <c r="J49" i="4"/>
  <c r="C69" i="4"/>
  <c r="C75" i="4" s="1"/>
  <c r="D69" i="4"/>
  <c r="D81" i="4" s="1"/>
  <c r="D82" i="4" s="1"/>
  <c r="H69" i="4"/>
  <c r="H81" i="4" s="1"/>
  <c r="H82" i="4" s="1"/>
  <c r="J68" i="4"/>
  <c r="F69" i="4"/>
  <c r="F75" i="4" s="1"/>
  <c r="F83" i="4" s="1"/>
  <c r="J19" i="4"/>
  <c r="H66" i="5"/>
  <c r="I66" i="5"/>
  <c r="E66" i="5"/>
  <c r="D66" i="5"/>
  <c r="G66" i="5"/>
  <c r="C66" i="5"/>
  <c r="F66" i="5"/>
  <c r="G81" i="4"/>
  <c r="G82" i="4" s="1"/>
  <c r="G75" i="4"/>
  <c r="G83" i="4" s="1"/>
  <c r="I81" i="4"/>
  <c r="I82" i="4" s="1"/>
  <c r="I75" i="4"/>
  <c r="I83" i="4" s="1"/>
  <c r="E81" i="4"/>
  <c r="E82" i="4" s="1"/>
  <c r="E75" i="4"/>
  <c r="E83" i="4" s="1"/>
  <c r="J80" i="4"/>
  <c r="J79" i="4"/>
  <c r="G40" i="2"/>
  <c r="G27" i="2"/>
  <c r="C27" i="2"/>
  <c r="I15" i="2"/>
  <c r="F81" i="4" l="1"/>
  <c r="F82" i="4" s="1"/>
  <c r="C70" i="4"/>
  <c r="D70" i="4" s="1"/>
  <c r="E70" i="4" s="1"/>
  <c r="F70" i="4" s="1"/>
  <c r="G70" i="4" s="1"/>
  <c r="H70" i="4" s="1"/>
  <c r="I70" i="4" s="1"/>
  <c r="C81" i="4"/>
  <c r="J69" i="4"/>
  <c r="H75" i="4"/>
  <c r="H83" i="4" s="1"/>
  <c r="D75" i="4"/>
  <c r="D83" i="4" s="1"/>
  <c r="C83" i="4"/>
  <c r="C76" i="4"/>
  <c r="D27" i="2"/>
  <c r="F40" i="2"/>
  <c r="E40" i="2"/>
  <c r="D40" i="2"/>
  <c r="I40" i="2"/>
  <c r="H40" i="2"/>
  <c r="C40" i="2"/>
  <c r="E27" i="2"/>
  <c r="H27" i="2"/>
  <c r="I27" i="2"/>
  <c r="F27" i="2"/>
  <c r="H15" i="2"/>
  <c r="C15" i="2"/>
  <c r="E15" i="2"/>
  <c r="G15" i="2"/>
  <c r="D15" i="2"/>
  <c r="F15" i="2"/>
  <c r="J81" i="4" l="1"/>
  <c r="C84" i="4" s="1"/>
  <c r="C82" i="4"/>
  <c r="J75" i="4"/>
  <c r="J83" i="4" s="1"/>
  <c r="D76" i="4"/>
  <c r="E76" i="4" s="1"/>
  <c r="F76" i="4" s="1"/>
  <c r="G76" i="4" s="1"/>
  <c r="H76" i="4" s="1"/>
  <c r="I76" i="4" s="1"/>
  <c r="J70" i="4"/>
  <c r="E53" i="2"/>
  <c r="H53" i="2"/>
  <c r="I53" i="2"/>
  <c r="F53" i="2"/>
  <c r="H65" i="2"/>
  <c r="D65" i="2"/>
  <c r="G53" i="2"/>
  <c r="D53" i="2"/>
  <c r="C53" i="2"/>
  <c r="J76" i="4" l="1"/>
  <c r="G65" i="2"/>
  <c r="C65" i="2"/>
  <c r="F65" i="2"/>
  <c r="I65" i="2"/>
  <c r="E65" i="2"/>
  <c r="C74" i="1" l="1"/>
  <c r="D67" i="1"/>
  <c r="E67" i="1"/>
  <c r="F67" i="1"/>
  <c r="G67" i="1"/>
  <c r="H67" i="1"/>
  <c r="I67" i="1"/>
  <c r="C67" i="1"/>
  <c r="D61" i="1"/>
  <c r="E61" i="1"/>
  <c r="F61" i="1"/>
  <c r="G61" i="1"/>
  <c r="H61" i="1"/>
  <c r="I61" i="1"/>
  <c r="C61" i="1"/>
  <c r="D42" i="1"/>
  <c r="E42" i="1"/>
  <c r="F42" i="1"/>
  <c r="G42" i="1"/>
  <c r="H42" i="1"/>
  <c r="I42" i="1"/>
  <c r="C42" i="1"/>
  <c r="D33" i="1"/>
  <c r="E33" i="1"/>
  <c r="F33" i="1"/>
  <c r="G33" i="1"/>
  <c r="H33" i="1"/>
  <c r="I33" i="1"/>
  <c r="C33" i="1"/>
  <c r="C27" i="1"/>
  <c r="C22" i="1"/>
  <c r="J66" i="1"/>
  <c r="J65" i="1"/>
  <c r="J64" i="1"/>
  <c r="J60" i="1"/>
  <c r="J58" i="1"/>
  <c r="J59" i="1"/>
  <c r="J57" i="1"/>
  <c r="J56" i="1"/>
  <c r="J55" i="1"/>
  <c r="J54" i="1"/>
  <c r="J53" i="1"/>
  <c r="J52" i="1"/>
  <c r="D27" i="1"/>
  <c r="E27" i="1"/>
  <c r="F27" i="1"/>
  <c r="G27" i="1"/>
  <c r="H27" i="1"/>
  <c r="I27" i="1"/>
  <c r="I22" i="1"/>
  <c r="E22" i="1"/>
  <c r="F22" i="1"/>
  <c r="G22" i="1"/>
  <c r="H22" i="1"/>
  <c r="J48" i="1"/>
  <c r="J47" i="1"/>
  <c r="J46" i="1"/>
  <c r="J45" i="1"/>
  <c r="J44" i="1"/>
  <c r="J43" i="1"/>
  <c r="J41" i="1"/>
  <c r="J40" i="1"/>
  <c r="J39" i="1"/>
  <c r="J38" i="1"/>
  <c r="J37" i="1"/>
  <c r="J36" i="1"/>
  <c r="J35" i="1"/>
  <c r="J34" i="1"/>
  <c r="J32" i="1"/>
  <c r="J31" i="1"/>
  <c r="J30" i="1"/>
  <c r="J29" i="1"/>
  <c r="J28" i="1"/>
  <c r="J26" i="1"/>
  <c r="J25" i="1"/>
  <c r="J24" i="1"/>
  <c r="J23" i="1"/>
  <c r="D19" i="1"/>
  <c r="D79" i="1" s="1"/>
  <c r="E19" i="1"/>
  <c r="E79" i="1" s="1"/>
  <c r="F19" i="1"/>
  <c r="F79" i="1" s="1"/>
  <c r="G19" i="1"/>
  <c r="G79" i="1" s="1"/>
  <c r="H19" i="1"/>
  <c r="H79" i="1" s="1"/>
  <c r="I19" i="1"/>
  <c r="I79" i="1" s="1"/>
  <c r="C19" i="1"/>
  <c r="C79" i="1" s="1"/>
  <c r="J8" i="1"/>
  <c r="J9" i="1"/>
  <c r="J10" i="1"/>
  <c r="J7" i="1"/>
  <c r="J6" i="1"/>
  <c r="G49" i="1" l="1"/>
  <c r="G68" i="1" s="1"/>
  <c r="G80" i="1" s="1"/>
  <c r="H49" i="1"/>
  <c r="H68" i="1" s="1"/>
  <c r="J27" i="1"/>
  <c r="J33" i="1"/>
  <c r="J79" i="1"/>
  <c r="J67" i="1"/>
  <c r="F49" i="1"/>
  <c r="F68" i="1" s="1"/>
  <c r="F80" i="1" s="1"/>
  <c r="J61" i="1"/>
  <c r="J22" i="1"/>
  <c r="E49" i="1"/>
  <c r="I49" i="1"/>
  <c r="D49" i="1"/>
  <c r="D68" i="1" s="1"/>
  <c r="D80" i="1" s="1"/>
  <c r="J42" i="1"/>
  <c r="C49" i="1"/>
  <c r="C68" i="1" s="1"/>
  <c r="C80" i="1" s="1"/>
  <c r="J19" i="1"/>
  <c r="H69" i="1" l="1"/>
  <c r="H75" i="1" s="1"/>
  <c r="H83" i="1" s="1"/>
  <c r="H80" i="1"/>
  <c r="I68" i="1"/>
  <c r="I80" i="1" s="1"/>
  <c r="E68" i="1"/>
  <c r="C69" i="1"/>
  <c r="C75" i="1" s="1"/>
  <c r="F69" i="1"/>
  <c r="D69" i="1"/>
  <c r="D75" i="1" s="1"/>
  <c r="G69" i="1"/>
  <c r="G75" i="1" s="1"/>
  <c r="J49" i="1"/>
  <c r="H81" i="1" l="1"/>
  <c r="H82" i="1" s="1"/>
  <c r="J68" i="1"/>
  <c r="E80" i="1"/>
  <c r="J80" i="1" s="1"/>
  <c r="F75" i="1"/>
  <c r="F83" i="1" s="1"/>
  <c r="C81" i="1"/>
  <c r="C82" i="1" s="1"/>
  <c r="C70" i="1"/>
  <c r="D70" i="1" s="1"/>
  <c r="I69" i="1"/>
  <c r="I75" i="1" s="1"/>
  <c r="I83" i="1" s="1"/>
  <c r="E69" i="1"/>
  <c r="F81" i="1"/>
  <c r="F82" i="1" s="1"/>
  <c r="D83" i="1"/>
  <c r="D81" i="1"/>
  <c r="D82" i="1" s="1"/>
  <c r="G81" i="1"/>
  <c r="G82" i="1" s="1"/>
  <c r="G83" i="1"/>
  <c r="I81" i="1" l="1"/>
  <c r="I82" i="1" s="1"/>
  <c r="E75" i="1"/>
  <c r="E83" i="1" s="1"/>
  <c r="C76" i="1"/>
  <c r="D76" i="1" s="1"/>
  <c r="C83" i="1"/>
  <c r="E70" i="1"/>
  <c r="F70" i="1" s="1"/>
  <c r="G70" i="1" s="1"/>
  <c r="H70" i="1" s="1"/>
  <c r="I70" i="1" s="1"/>
  <c r="E81" i="1"/>
  <c r="J69" i="1"/>
  <c r="E76" i="1" l="1"/>
  <c r="F76" i="1" s="1"/>
  <c r="G76" i="1" s="1"/>
  <c r="H76" i="1" s="1"/>
  <c r="I76" i="1" s="1"/>
  <c r="J81" i="1"/>
  <c r="C84" i="1" s="1"/>
  <c r="E82" i="1"/>
  <c r="J75" i="1"/>
  <c r="J83" i="1" s="1"/>
  <c r="J70" i="1"/>
  <c r="J76" i="1" l="1"/>
</calcChain>
</file>

<file path=xl/sharedStrings.xml><?xml version="1.0" encoding="utf-8"?>
<sst xmlns="http://schemas.openxmlformats.org/spreadsheetml/2006/main" count="358" uniqueCount="130">
  <si>
    <t>Timeline</t>
  </si>
  <si>
    <t>Year 0</t>
  </si>
  <si>
    <t>Year 1</t>
  </si>
  <si>
    <t>Year 2</t>
  </si>
  <si>
    <t>Year 3</t>
  </si>
  <si>
    <t>Year 4</t>
  </si>
  <si>
    <t>Year 5</t>
  </si>
  <si>
    <t>Year 6</t>
  </si>
  <si>
    <t>Total</t>
  </si>
  <si>
    <t>PROJECT COST SAVINGS and/or INCOME</t>
  </si>
  <si>
    <t>Decreased Helpdesk Support</t>
  </si>
  <si>
    <t>Reduced Clerical Staff</t>
  </si>
  <si>
    <t>Time Saved - Manual Creation of Reports</t>
  </si>
  <si>
    <t>Annual Maintenance</t>
  </si>
  <si>
    <t xml:space="preserve">Reduced Consumables </t>
  </si>
  <si>
    <t>COST SAVINGS &amp; INCOME</t>
  </si>
  <si>
    <t>Predictive Maintenance ROI Calculator</t>
  </si>
  <si>
    <t>PROJECT INITIAL COST (One-time)</t>
  </si>
  <si>
    <t>Initiation</t>
  </si>
  <si>
    <t>Formulation of specifications and project plan</t>
  </si>
  <si>
    <t>Marketing research of available platforms</t>
  </si>
  <si>
    <t>Consultation costs</t>
  </si>
  <si>
    <t>… (Add rows if needed)</t>
  </si>
  <si>
    <t>Engineering &amp; development</t>
  </si>
  <si>
    <t>Basic design of solution</t>
  </si>
  <si>
    <t>Testing of basic design</t>
  </si>
  <si>
    <t>Detailed design of solution</t>
  </si>
  <si>
    <t>Development costs</t>
  </si>
  <si>
    <t>Purchase &amp; installation</t>
  </si>
  <si>
    <t>Purchase hardware (sensors, connectors etc)</t>
  </si>
  <si>
    <t>Purchase of software</t>
  </si>
  <si>
    <t>Purchase of spare parts</t>
  </si>
  <si>
    <t>Installation &amp; connecting of sensors, cabling etc.</t>
  </si>
  <si>
    <t>Set up measuring points, server etc</t>
  </si>
  <si>
    <t>Provide infrastructure for streaming data</t>
  </si>
  <si>
    <t>System configuration</t>
  </si>
  <si>
    <t>Transfer to organization</t>
  </si>
  <si>
    <t>Setting up governance</t>
  </si>
  <si>
    <t>Synchronizing PdM procedures with logistics</t>
  </si>
  <si>
    <t>Constructing of documentation, user manuals etc</t>
  </si>
  <si>
    <t>Potential re-organization of teams</t>
  </si>
  <si>
    <t>Training of personnel</t>
  </si>
  <si>
    <t>RECURRING COSTS</t>
  </si>
  <si>
    <t>Software licenses</t>
  </si>
  <si>
    <t>Database</t>
  </si>
  <si>
    <t>Additional Licenses</t>
  </si>
  <si>
    <t>Hardware</t>
  </si>
  <si>
    <t>Network</t>
  </si>
  <si>
    <t>System Configuration</t>
  </si>
  <si>
    <t>Training</t>
  </si>
  <si>
    <t>Contingency</t>
  </si>
  <si>
    <t>OTHER LABOR COSTS</t>
  </si>
  <si>
    <t>Disaster Recovery</t>
  </si>
  <si>
    <t>SELECTION COSTS</t>
  </si>
  <si>
    <t>IMPLEMENTATION COSTS</t>
  </si>
  <si>
    <t>ONGOING COSTS</t>
  </si>
  <si>
    <t>ALL EXPENDITURES</t>
  </si>
  <si>
    <t>BALANCE</t>
  </si>
  <si>
    <t>CUMULATIVE BALANCE</t>
  </si>
  <si>
    <t>DISCOUNT RATE</t>
  </si>
  <si>
    <t>Equivalent Discount Factor</t>
  </si>
  <si>
    <t>Discounted Balance</t>
  </si>
  <si>
    <t>Cumulative Discounted Balance</t>
  </si>
  <si>
    <t>Interest rate %</t>
  </si>
  <si>
    <t>PROJECT RESULTS</t>
  </si>
  <si>
    <t>Net Project Savings</t>
  </si>
  <si>
    <t>Project Income</t>
  </si>
  <si>
    <t>Project Expenditure</t>
  </si>
  <si>
    <t>NPV</t>
  </si>
  <si>
    <t>Time factor</t>
  </si>
  <si>
    <t>ROI (Yearly)</t>
  </si>
  <si>
    <t>Overall ROI (After 6 years)</t>
  </si>
  <si>
    <t>Periodic Inspections</t>
  </si>
  <si>
    <t>Number of periodic inspections</t>
  </si>
  <si>
    <t>Average cost of Inspection</t>
  </si>
  <si>
    <t>Additional downtime required to perform inspections (hours)</t>
  </si>
  <si>
    <t>Average cost of downtime per hour</t>
  </si>
  <si>
    <t>Average Cost of Inspections per year (pre-PdM)</t>
  </si>
  <si>
    <t>Estimated PdM inspection decrease factor</t>
  </si>
  <si>
    <t>PdM adjusted # of inspections</t>
  </si>
  <si>
    <t>PdM adjusted additional downtime</t>
  </si>
  <si>
    <t>PdM Adjusted Average Cost of Inspections per year</t>
  </si>
  <si>
    <t>Cost Savings on Periodic Inspections</t>
  </si>
  <si>
    <t>Ad-Hoc Inspections</t>
  </si>
  <si>
    <t>Number of ad-hoc inspections</t>
  </si>
  <si>
    <t>PdM adjusted # of ad-hoc inspections</t>
  </si>
  <si>
    <t>PdM Adjusted Average Cost of ad-hoc Inspections per year</t>
  </si>
  <si>
    <t>Cost Savings on Ad-Hoc Inspections</t>
  </si>
  <si>
    <t>Periodic Maintenance Activities</t>
  </si>
  <si>
    <t>Number of periodic maintenance activities on average</t>
  </si>
  <si>
    <t>Average cost of material/spare parts (per activity)</t>
  </si>
  <si>
    <t>Average cost of labor (per activity)</t>
  </si>
  <si>
    <t>Additional downtime required to perform activities (hours)</t>
  </si>
  <si>
    <t>Average Cost of periodic activities per year (pre-PdM)</t>
  </si>
  <si>
    <t>Estimated PdM activity decrease factor</t>
  </si>
  <si>
    <t>PdM adjusted # of activities</t>
  </si>
  <si>
    <t>PdM Adjusted Average Cost of periodic acitivies per year</t>
  </si>
  <si>
    <t>Cost Savings on Periodic Activities</t>
  </si>
  <si>
    <t>Ad-Hoc Maintenance Activities</t>
  </si>
  <si>
    <t>Number of ad-hoc maintenance activities on average</t>
  </si>
  <si>
    <t>Average Cost of ad-hoc activities per year (pre-PdM)</t>
  </si>
  <si>
    <t>PdM Adjusted Average Cost of ad-hoc acitivies per year</t>
  </si>
  <si>
    <t>Cost Savings on Ad-Hoc Activities</t>
  </si>
  <si>
    <t>Reduction of Replacement Costs</t>
  </si>
  <si>
    <t>Average number of machinery needing replacement</t>
  </si>
  <si>
    <t>Average cost of replacement</t>
  </si>
  <si>
    <t>Additional downtime required to perform replacement (hours)</t>
  </si>
  <si>
    <t>Average Cost of replacement per year (pre-PdM)</t>
  </si>
  <si>
    <t>Estimated PdM replacement decrease factor</t>
  </si>
  <si>
    <t>PdM adjusted # of replacements</t>
  </si>
  <si>
    <t>PdM Adjusted Average Cost of replacements per year</t>
  </si>
  <si>
    <t>Cost Savings on Replacements</t>
  </si>
  <si>
    <t>TOTAL COST REDUCTION</t>
  </si>
  <si>
    <t>Cost Reduction</t>
  </si>
  <si>
    <t>Increased production capacity</t>
  </si>
  <si>
    <t>Estimated increased equipment availability with PdM (hours)</t>
  </si>
  <si>
    <t>Average units produced/processed per hour</t>
  </si>
  <si>
    <t>Average selling price per unit</t>
  </si>
  <si>
    <t>Revenue from increased production capacity</t>
  </si>
  <si>
    <t>Increased energy efficiency</t>
  </si>
  <si>
    <t># machines running on non-optimal energy consuption mode</t>
  </si>
  <si>
    <t>Average energy deficiency factor (%)</t>
  </si>
  <si>
    <t>Average cost of energy kWh/year (per optimal machine)</t>
  </si>
  <si>
    <t>Extra cost of running non-optimal energy consuption machines</t>
  </si>
  <si>
    <t>Estimated PdM energy efficiency increase factor</t>
  </si>
  <si>
    <t>PdM adjusted # of non-optimal energy consumption machines</t>
  </si>
  <si>
    <t>Cost of running non-optimal energy consuption machines (PdM)</t>
  </si>
  <si>
    <t>Revenue Increase</t>
  </si>
  <si>
    <t>Revenue Increase on Energy Efficiency</t>
  </si>
  <si>
    <t>TOTAL REVENUE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</si>
</sst>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XDR&quot;_-;\-* #,##0.00\ &quot;XDR&quot;_-;_-* &quot;-&quot;??\ &quot;XDR&quot;_-;_-@_-"/>
    <numFmt numFmtId="165" formatCode="_-[$€-2]\ * #,##0.00_-;\-[$€-2]\ * #,##0.00_-;_-[$€-2]\ * &quot;-&quot;??_-;_-@_-"/>
    <numFmt numFmtId="166" formatCode="h:mm;@"/>
    <numFmt numFmtId="167" formatCode="[$-409]h:mm\ AM/P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835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249E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0" fillId="3" borderId="1" xfId="0" applyFont="1" applyFill="1" applyBorder="1" applyAlignment="1">
      <alignment horizontal="center" vertical="center"/>
    </xf>
    <xf numFmtId="165" fontId="0" fillId="3" borderId="1" xfId="2" applyNumberFormat="1" applyFont="1" applyFill="1" applyBorder="1" applyAlignment="1">
      <alignment horizontal="center" vertical="center"/>
    </xf>
    <xf numFmtId="166" fontId="5" fillId="4" borderId="0" xfId="0" applyNumberFormat="1" applyFont="1" applyFill="1" applyAlignment="1">
      <alignment horizontal="left" vertical="center" indent="1"/>
    </xf>
    <xf numFmtId="165" fontId="1" fillId="4" borderId="1" xfId="2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5" fontId="1" fillId="2" borderId="0" xfId="2" applyNumberFormat="1" applyFont="1" applyFill="1" applyBorder="1" applyAlignment="1">
      <alignment horizontal="center" vertical="center"/>
    </xf>
    <xf numFmtId="0" fontId="0" fillId="2" borderId="0" xfId="0" applyFill="1"/>
    <xf numFmtId="0" fontId="1" fillId="7" borderId="0" xfId="0" applyFont="1" applyFill="1" applyBorder="1" applyAlignment="1">
      <alignment horizontal="center" vertical="center"/>
    </xf>
    <xf numFmtId="165" fontId="0" fillId="7" borderId="0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 vertical="center" indent="1"/>
    </xf>
    <xf numFmtId="167" fontId="5" fillId="4" borderId="0" xfId="0" applyNumberFormat="1" applyFont="1" applyFill="1" applyAlignment="1">
      <alignment horizontal="left" vertical="center" indent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vertical="center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0" fillId="4" borderId="5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5" fontId="1" fillId="4" borderId="13" xfId="0" applyNumberFormat="1" applyFont="1" applyFill="1" applyBorder="1" applyAlignment="1">
      <alignment horizontal="center" vertical="center"/>
    </xf>
    <xf numFmtId="165" fontId="1" fillId="4" borderId="1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15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0" fontId="0" fillId="2" borderId="2" xfId="0" applyFill="1" applyBorder="1"/>
    <xf numFmtId="165" fontId="0" fillId="4" borderId="8" xfId="0" applyNumberFormat="1" applyFill="1" applyBorder="1" applyAlignment="1">
      <alignment horizontal="center" vertical="center"/>
    </xf>
    <xf numFmtId="165" fontId="1" fillId="4" borderId="9" xfId="0" applyNumberFormat="1" applyFont="1" applyFill="1" applyBorder="1" applyAlignment="1">
      <alignment horizontal="center" vertical="center"/>
    </xf>
    <xf numFmtId="165" fontId="2" fillId="4" borderId="8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4" borderId="8" xfId="0" applyFill="1" applyBorder="1"/>
    <xf numFmtId="0" fontId="0" fillId="4" borderId="9" xfId="0" applyFill="1" applyBorder="1"/>
    <xf numFmtId="0" fontId="0" fillId="3" borderId="11" xfId="0" applyFill="1" applyBorder="1"/>
    <xf numFmtId="165" fontId="1" fillId="3" borderId="13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9" fontId="1" fillId="4" borderId="20" xfId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66" fontId="5" fillId="4" borderId="0" xfId="0" applyNumberFormat="1" applyFont="1" applyFill="1" applyBorder="1" applyAlignment="1">
      <alignment horizontal="left" vertical="center" indent="1"/>
    </xf>
    <xf numFmtId="166" fontId="5" fillId="4" borderId="21" xfId="0" applyNumberFormat="1" applyFont="1" applyFill="1" applyBorder="1" applyAlignment="1">
      <alignment horizontal="left" vertical="center" indent="1"/>
    </xf>
    <xf numFmtId="165" fontId="0" fillId="3" borderId="11" xfId="2" applyNumberFormat="1" applyFont="1" applyFill="1" applyBorder="1" applyAlignment="1">
      <alignment horizontal="center" vertical="center"/>
    </xf>
    <xf numFmtId="165" fontId="1" fillId="4" borderId="13" xfId="2" applyNumberFormat="1" applyFont="1" applyFill="1" applyBorder="1" applyAlignment="1">
      <alignment horizontal="center" vertical="center"/>
    </xf>
    <xf numFmtId="165" fontId="1" fillId="4" borderId="14" xfId="2" applyNumberFormat="1" applyFont="1" applyFill="1" applyBorder="1" applyAlignment="1">
      <alignment horizontal="center" vertical="center"/>
    </xf>
    <xf numFmtId="165" fontId="1" fillId="2" borderId="2" xfId="2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5" fontId="1" fillId="4" borderId="22" xfId="2" applyNumberFormat="1" applyFont="1" applyFill="1" applyBorder="1" applyAlignment="1">
      <alignment horizontal="center" vertical="center"/>
    </xf>
    <xf numFmtId="165" fontId="1" fillId="4" borderId="23" xfId="2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9" fontId="1" fillId="6" borderId="1" xfId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5" borderId="0" xfId="0" applyFont="1" applyFill="1" applyAlignment="1">
      <alignment horizontal="left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83500"/>
      <color rgb="FF249E89"/>
      <color rgb="FF1179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Yearly Project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'PdM ROI Calculator - Clean'!$C$69:$I$69</c:f>
              <c:numCache>
                <c:formatCode>_-[$€-2]\ * #,##0.00_-;\-[$€-2]\ * #,##0.00_-;_-[$€-2]\ 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8-434B-8D21-710856B011BD}"/>
            </c:ext>
          </c:extLst>
        </c:ser>
        <c:ser>
          <c:idx val="1"/>
          <c:order val="1"/>
          <c:tx>
            <c:v>Cumulative Balance</c:v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'PdM ROI Calculator - Clean'!$C$70:$I$70</c:f>
              <c:numCache>
                <c:formatCode>_-[$€-2]\ * #,##0.00_-;\-[$€-2]\ * #,##0.00_-;_-[$€-2]\ 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8-434B-8D21-710856B011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05580560"/>
        <c:axId val="505582800"/>
      </c:lineChart>
      <c:catAx>
        <c:axId val="505580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582800"/>
        <c:crosses val="autoZero"/>
        <c:auto val="1"/>
        <c:lblAlgn val="ctr"/>
        <c:lblOffset val="100"/>
        <c:noMultiLvlLbl val="0"/>
      </c:catAx>
      <c:valAx>
        <c:axId val="505582800"/>
        <c:scaling>
          <c:orientation val="minMax"/>
        </c:scaling>
        <c:delete val="1"/>
        <c:axPos val="l"/>
        <c:numFmt formatCode="_-[$€-2]\ * #,##0.00_-;\-[$€-2]\ * #,##0.00_-;_-[$€-2]\ * &quot;-&quot;??_-;_-@_-" sourceLinked="1"/>
        <c:majorTickMark val="none"/>
        <c:minorTickMark val="none"/>
        <c:tickLblPos val="nextTo"/>
        <c:crossAx val="50558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ROI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ROI</c:v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'PdM ROI Calculator - Clean'!$C$82:$I$82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D-476D-9CB0-A23CEF180E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8617424"/>
        <c:axId val="628620304"/>
      </c:lineChart>
      <c:catAx>
        <c:axId val="628617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20304"/>
        <c:crosses val="autoZero"/>
        <c:auto val="1"/>
        <c:lblAlgn val="ctr"/>
        <c:lblOffset val="100"/>
        <c:noMultiLvlLbl val="0"/>
      </c:catAx>
      <c:valAx>
        <c:axId val="6286203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286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Yearly Project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'PdM ROI Calculator - Example'!$C$69:$I$69</c:f>
              <c:numCache>
                <c:formatCode>_-[$€-2]\ * #,##0.00_-;\-[$€-2]\ * #,##0.00_-;_-[$€-2]\ * "-"??_-;_-@_-</c:formatCode>
                <c:ptCount val="7"/>
                <c:pt idx="0">
                  <c:v>-15930</c:v>
                </c:pt>
                <c:pt idx="1">
                  <c:v>112488</c:v>
                </c:pt>
                <c:pt idx="2">
                  <c:v>111511</c:v>
                </c:pt>
                <c:pt idx="3">
                  <c:v>187797</c:v>
                </c:pt>
                <c:pt idx="4">
                  <c:v>203367</c:v>
                </c:pt>
                <c:pt idx="5">
                  <c:v>185254</c:v>
                </c:pt>
                <c:pt idx="6">
                  <c:v>369921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A-4216-83DD-CB67A7564AC1}"/>
            </c:ext>
          </c:extLst>
        </c:ser>
        <c:ser>
          <c:idx val="1"/>
          <c:order val="1"/>
          <c:tx>
            <c:v>Cumulative Balance</c:v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'PdM ROI Calculator - Example'!$C$70:$I$70</c:f>
              <c:numCache>
                <c:formatCode>_-[$€-2]\ * #,##0.00_-;\-[$€-2]\ * #,##0.00_-;_-[$€-2]\ * "-"??_-;_-@_-</c:formatCode>
                <c:ptCount val="7"/>
                <c:pt idx="0">
                  <c:v>-15930</c:v>
                </c:pt>
                <c:pt idx="1">
                  <c:v>96558</c:v>
                </c:pt>
                <c:pt idx="2">
                  <c:v>208069</c:v>
                </c:pt>
                <c:pt idx="3">
                  <c:v>395866</c:v>
                </c:pt>
                <c:pt idx="4">
                  <c:v>599233</c:v>
                </c:pt>
                <c:pt idx="5">
                  <c:v>784487</c:v>
                </c:pt>
                <c:pt idx="6">
                  <c:v>1154408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A-4216-83DD-CB67A7564A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05580560"/>
        <c:axId val="505582800"/>
      </c:lineChart>
      <c:catAx>
        <c:axId val="505580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582800"/>
        <c:crosses val="autoZero"/>
        <c:auto val="1"/>
        <c:lblAlgn val="ctr"/>
        <c:lblOffset val="100"/>
        <c:noMultiLvlLbl val="0"/>
      </c:catAx>
      <c:valAx>
        <c:axId val="505582800"/>
        <c:scaling>
          <c:orientation val="minMax"/>
        </c:scaling>
        <c:delete val="1"/>
        <c:axPos val="l"/>
        <c:numFmt formatCode="_-[$€-2]\ * #,##0.00_-;\-[$€-2]\ * #,##0.00_-;_-[$€-2]\ * &quot;-&quot;??_-;_-@_-" sourceLinked="1"/>
        <c:majorTickMark val="none"/>
        <c:minorTickMark val="none"/>
        <c:tickLblPos val="nextTo"/>
        <c:crossAx val="50558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ROI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ROI</c:v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'PdM ROI Calculator - Example'!$C$82:$I$82</c:f>
              <c:numCache>
                <c:formatCode>0%</c:formatCode>
                <c:ptCount val="7"/>
                <c:pt idx="0">
                  <c:v>-9.9687108886107628E-2</c:v>
                </c:pt>
                <c:pt idx="1">
                  <c:v>1.5623333333333334</c:v>
                </c:pt>
                <c:pt idx="2">
                  <c:v>1.7985645161290322</c:v>
                </c:pt>
                <c:pt idx="3">
                  <c:v>3.755339145736682</c:v>
                </c:pt>
                <c:pt idx="4">
                  <c:v>1.0168248317516826</c:v>
                </c:pt>
                <c:pt idx="5">
                  <c:v>0.92625610615840759</c:v>
                </c:pt>
                <c:pt idx="6">
                  <c:v>1.8495402660906868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81-42EF-B413-62F7933253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8617424"/>
        <c:axId val="628620304"/>
      </c:lineChart>
      <c:catAx>
        <c:axId val="628617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20304"/>
        <c:crosses val="autoZero"/>
        <c:auto val="1"/>
        <c:lblAlgn val="ctr"/>
        <c:lblOffset val="100"/>
        <c:noMultiLvlLbl val="0"/>
      </c:catAx>
      <c:valAx>
        <c:axId val="6286203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286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https://www.ureason.com" TargetMode="Externa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ureason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ureason.com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hyperlink" Target="https://www.ureason.com" TargetMode="Externa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ureason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ureaso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846666</xdr:colOff>
      <xdr:row>0</xdr:row>
      <xdr:rowOff>75897</xdr:rowOff>
    </xdr:from>
    <xdr:ext cx="2613516" cy="109549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2A68CD-EABC-41C4-A6CA-36FEAA27B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75666" y="75897"/>
          <a:ext cx="2613516" cy="1095499"/>
        </a:xfrm>
        <a:prstGeom prst="rect">
          <a:avLst/>
        </a:prstGeom>
      </xdr:spPr>
    </xdr:pic>
    <xdr:clientData/>
  </xdr:oneCellAnchor>
  <xdr:twoCellAnchor>
    <xdr:from>
      <xdr:col>0</xdr:col>
      <xdr:colOff>478971</xdr:colOff>
      <xdr:row>84</xdr:row>
      <xdr:rowOff>160563</xdr:rowOff>
    </xdr:from>
    <xdr:to>
      <xdr:col>4</xdr:col>
      <xdr:colOff>756556</xdr:colOff>
      <xdr:row>103</xdr:row>
      <xdr:rowOff>130628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139F29-0770-43BE-B3FD-2B843101E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832757</xdr:colOff>
      <xdr:row>84</xdr:row>
      <xdr:rowOff>144237</xdr:rowOff>
    </xdr:from>
    <xdr:to>
      <xdr:col>9</xdr:col>
      <xdr:colOff>936171</xdr:colOff>
      <xdr:row>103</xdr:row>
      <xdr:rowOff>146957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B1F323-4F17-4DD9-8A51-C259819C1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0</xdr:row>
      <xdr:rowOff>65314</xdr:rowOff>
    </xdr:from>
    <xdr:ext cx="2613516" cy="109549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948F4-35D2-4F7B-8C34-34BD358D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06043" y="65314"/>
          <a:ext cx="2613516" cy="10954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0</xdr:row>
      <xdr:rowOff>65314</xdr:rowOff>
    </xdr:from>
    <xdr:ext cx="2613516" cy="109549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14BD8D-2040-4781-8BEE-42D7693F4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88429" y="65314"/>
          <a:ext cx="2613516" cy="109549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0</xdr:row>
      <xdr:rowOff>65314</xdr:rowOff>
    </xdr:from>
    <xdr:ext cx="2613516" cy="109549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55D5D7-A422-445F-A916-7907E908E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05943" y="65314"/>
          <a:ext cx="2613516" cy="1095499"/>
        </a:xfrm>
        <a:prstGeom prst="rect">
          <a:avLst/>
        </a:prstGeom>
      </xdr:spPr>
    </xdr:pic>
    <xdr:clientData/>
  </xdr:oneCellAnchor>
  <xdr:twoCellAnchor>
    <xdr:from>
      <xdr:col>0</xdr:col>
      <xdr:colOff>478971</xdr:colOff>
      <xdr:row>84</xdr:row>
      <xdr:rowOff>160563</xdr:rowOff>
    </xdr:from>
    <xdr:to>
      <xdr:col>4</xdr:col>
      <xdr:colOff>756556</xdr:colOff>
      <xdr:row>103</xdr:row>
      <xdr:rowOff>130628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9CC169-64E8-4FB1-8285-36C8141D0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832757</xdr:colOff>
      <xdr:row>84</xdr:row>
      <xdr:rowOff>144237</xdr:rowOff>
    </xdr:from>
    <xdr:to>
      <xdr:col>9</xdr:col>
      <xdr:colOff>936171</xdr:colOff>
      <xdr:row>103</xdr:row>
      <xdr:rowOff>146957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75BA5C9-5370-4480-B537-5817DB596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0</xdr:row>
      <xdr:rowOff>65314</xdr:rowOff>
    </xdr:from>
    <xdr:ext cx="2613516" cy="109549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C406CF-50DE-47E0-98D8-D8C01C0AD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05943" y="65314"/>
          <a:ext cx="2613516" cy="1095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0</xdr:row>
      <xdr:rowOff>65314</xdr:rowOff>
    </xdr:from>
    <xdr:ext cx="2613516" cy="109549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286CCE-E329-492D-97A5-8E31ABD31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06043" y="65314"/>
          <a:ext cx="2613516" cy="10954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A52C2-CC31-49BD-8CE2-0A653289DCB0}">
  <dimension ref="A1:Y128"/>
  <sheetViews>
    <sheetView tabSelected="1" zoomScale="90" zoomScaleNormal="9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C6" sqref="C6"/>
    </sheetView>
  </sheetViews>
  <sheetFormatPr defaultRowHeight="15" x14ac:dyDescent="0.25"/>
  <cols>
    <col min="1" max="1" width="9.28515625" customWidth="1"/>
    <col min="2" max="2" width="42" customWidth="1"/>
    <col min="3" max="3" width="19" customWidth="1"/>
    <col min="4" max="4" width="26.140625" customWidth="1"/>
    <col min="5" max="5" width="18.140625" customWidth="1"/>
    <col min="6" max="6" width="16" customWidth="1"/>
    <col min="7" max="7" width="19.5703125" customWidth="1"/>
    <col min="8" max="8" width="17.140625" customWidth="1"/>
    <col min="9" max="9" width="22.42578125" customWidth="1"/>
    <col min="10" max="10" width="15.140625" customWidth="1"/>
    <col min="12" max="15" width="9.28515625" style="26"/>
  </cols>
  <sheetData>
    <row r="1" spans="1:25" ht="49.7" customHeight="1" x14ac:dyDescent="0.25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28"/>
      <c r="L1" s="28"/>
      <c r="M1" s="28"/>
      <c r="N1" s="28"/>
      <c r="O1" s="28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48.4" customHeigh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28"/>
      <c r="L2" s="28"/>
      <c r="M2" s="28"/>
      <c r="N2" s="28"/>
      <c r="O2" s="28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x14ac:dyDescent="0.25">
      <c r="A3" s="29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7" t="s">
        <v>8</v>
      </c>
      <c r="K3" s="28"/>
      <c r="L3" s="28"/>
      <c r="M3" s="28"/>
      <c r="N3" s="28"/>
      <c r="O3" s="28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15.75" thickBot="1" x14ac:dyDescent="0.3">
      <c r="A4" s="29"/>
      <c r="B4" s="30"/>
      <c r="C4" s="31">
        <v>2021</v>
      </c>
      <c r="D4" s="31">
        <v>2022</v>
      </c>
      <c r="E4" s="31">
        <v>2023</v>
      </c>
      <c r="F4" s="31">
        <v>2024</v>
      </c>
      <c r="G4" s="31">
        <v>2025</v>
      </c>
      <c r="H4" s="31">
        <v>2026</v>
      </c>
      <c r="I4" s="31">
        <v>2027</v>
      </c>
      <c r="J4" s="32"/>
      <c r="K4" s="28"/>
      <c r="L4" s="28"/>
      <c r="M4" s="28"/>
      <c r="N4" s="28"/>
      <c r="O4" s="28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8.399999999999999" customHeight="1" x14ac:dyDescent="0.25">
      <c r="A5" s="29"/>
      <c r="B5" s="33" t="s">
        <v>9</v>
      </c>
      <c r="C5" s="34"/>
      <c r="D5" s="34"/>
      <c r="E5" s="34"/>
      <c r="F5" s="34"/>
      <c r="G5" s="34"/>
      <c r="H5" s="34"/>
      <c r="I5" s="34"/>
      <c r="J5" s="35"/>
      <c r="K5" s="28"/>
      <c r="L5" s="28"/>
      <c r="M5" s="28"/>
      <c r="N5" s="28"/>
      <c r="O5" s="28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x14ac:dyDescent="0.25">
      <c r="A6" s="29"/>
      <c r="B6" s="36" t="s">
        <v>10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37">
        <f>SUM(C6:I6)</f>
        <v>0</v>
      </c>
      <c r="K6" s="28"/>
      <c r="L6" s="28"/>
      <c r="M6" s="28"/>
      <c r="N6" s="28"/>
      <c r="O6" s="28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x14ac:dyDescent="0.25">
      <c r="A7" s="29"/>
      <c r="B7" s="80" t="s">
        <v>11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37">
        <f>SUM(C7:I7)</f>
        <v>0</v>
      </c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x14ac:dyDescent="0.25">
      <c r="A8" s="29"/>
      <c r="B8" s="36" t="s">
        <v>12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37">
        <f t="shared" ref="J8:J18" si="0">SUM(C8:I8)</f>
        <v>0</v>
      </c>
      <c r="K8" s="28"/>
      <c r="L8" s="28"/>
      <c r="M8" s="28"/>
      <c r="N8" s="28"/>
      <c r="O8" s="28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x14ac:dyDescent="0.25">
      <c r="A9" s="29"/>
      <c r="B9" s="80" t="s">
        <v>13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37">
        <f t="shared" si="0"/>
        <v>0</v>
      </c>
      <c r="K9" s="28"/>
      <c r="L9" s="28"/>
      <c r="M9" s="28"/>
      <c r="N9" s="28"/>
      <c r="O9" s="28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x14ac:dyDescent="0.25">
      <c r="A10" s="29"/>
      <c r="B10" s="36" t="s">
        <v>14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37">
        <f t="shared" si="0"/>
        <v>0</v>
      </c>
      <c r="K10" s="28"/>
      <c r="L10" s="28"/>
      <c r="M10" s="28"/>
      <c r="N10" s="28"/>
      <c r="O10" s="28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 x14ac:dyDescent="0.25">
      <c r="A11" s="29"/>
      <c r="B11" s="80" t="s">
        <v>82</v>
      </c>
      <c r="C11" s="81">
        <f>'Cost Reduction Calc - Clean'!C15</f>
        <v>0</v>
      </c>
      <c r="D11" s="81">
        <f>'Cost Reduction Calc - Clean'!D15</f>
        <v>0</v>
      </c>
      <c r="E11" s="81">
        <f>'Cost Reduction Calc - Clean'!E15</f>
        <v>0</v>
      </c>
      <c r="F11" s="81">
        <f>'Cost Reduction Calc - Clean'!F15</f>
        <v>0</v>
      </c>
      <c r="G11" s="81">
        <f>'Cost Reduction Calc - Clean'!G15</f>
        <v>0</v>
      </c>
      <c r="H11" s="81">
        <f>'Cost Reduction Calc - Clean'!H15</f>
        <v>0</v>
      </c>
      <c r="I11" s="81">
        <f>'Cost Reduction Calc - Clean'!I15</f>
        <v>0</v>
      </c>
      <c r="J11" s="37">
        <f t="shared" si="0"/>
        <v>0</v>
      </c>
      <c r="K11" s="28"/>
      <c r="L11" s="28"/>
      <c r="M11" s="28"/>
      <c r="N11" s="28"/>
      <c r="O11" s="28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x14ac:dyDescent="0.25">
      <c r="A12" s="29"/>
      <c r="B12" s="36" t="s">
        <v>87</v>
      </c>
      <c r="C12" s="24">
        <f>'Cost Reduction Calc - Clean'!C16</f>
        <v>0</v>
      </c>
      <c r="D12" s="24">
        <f>'Cost Reduction Calc - Clean'!D16</f>
        <v>0</v>
      </c>
      <c r="E12" s="24">
        <f>'Cost Reduction Calc - Clean'!E16</f>
        <v>0</v>
      </c>
      <c r="F12" s="24">
        <f>'Cost Reduction Calc - Clean'!F16</f>
        <v>0</v>
      </c>
      <c r="G12" s="24">
        <f>'Cost Reduction Calc - Clean'!G16</f>
        <v>0</v>
      </c>
      <c r="H12" s="24">
        <f>'Cost Reduction Calc - Clean'!H16</f>
        <v>0</v>
      </c>
      <c r="I12" s="24">
        <f>'Cost Reduction Calc - Clean'!I16</f>
        <v>0</v>
      </c>
      <c r="J12" s="37">
        <f t="shared" si="0"/>
        <v>0</v>
      </c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 x14ac:dyDescent="0.25">
      <c r="A13" s="29"/>
      <c r="B13" s="80" t="s">
        <v>97</v>
      </c>
      <c r="C13" s="81">
        <f>'Cost Reduction Calc - Clean'!C17</f>
        <v>0</v>
      </c>
      <c r="D13" s="81">
        <f>'Cost Reduction Calc - Clean'!D17</f>
        <v>0</v>
      </c>
      <c r="E13" s="81">
        <f>'Cost Reduction Calc - Clean'!E17</f>
        <v>0</v>
      </c>
      <c r="F13" s="81">
        <f>'Cost Reduction Calc - Clean'!F17</f>
        <v>0</v>
      </c>
      <c r="G13" s="81">
        <f>'Cost Reduction Calc - Clean'!G17</f>
        <v>0</v>
      </c>
      <c r="H13" s="81">
        <f>'Cost Reduction Calc - Clean'!H17</f>
        <v>0</v>
      </c>
      <c r="I13" s="81">
        <f>'Cost Reduction Calc - Clean'!I17</f>
        <v>0</v>
      </c>
      <c r="J13" s="37">
        <f t="shared" si="0"/>
        <v>0</v>
      </c>
      <c r="K13" s="28"/>
      <c r="L13" s="28"/>
      <c r="M13" s="28"/>
      <c r="N13" s="28"/>
      <c r="O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 x14ac:dyDescent="0.25">
      <c r="A14" s="29"/>
      <c r="B14" s="36" t="s">
        <v>102</v>
      </c>
      <c r="C14" s="24">
        <f>'Cost Reduction Calc - Clean'!C18</f>
        <v>0</v>
      </c>
      <c r="D14" s="24">
        <f>'Cost Reduction Calc - Clean'!D18</f>
        <v>0</v>
      </c>
      <c r="E14" s="24">
        <f>'Cost Reduction Calc - Clean'!E18</f>
        <v>0</v>
      </c>
      <c r="F14" s="24">
        <f>'Cost Reduction Calc - Clean'!F18</f>
        <v>0</v>
      </c>
      <c r="G14" s="24">
        <f>'Cost Reduction Calc - Clean'!G18</f>
        <v>0</v>
      </c>
      <c r="H14" s="24">
        <f>'Cost Reduction Calc - Clean'!H18</f>
        <v>0</v>
      </c>
      <c r="I14" s="24">
        <f>'Cost Reduction Calc - Clean'!I18</f>
        <v>0</v>
      </c>
      <c r="J14" s="37">
        <f t="shared" si="0"/>
        <v>0</v>
      </c>
      <c r="K14" s="28"/>
      <c r="L14" s="28"/>
      <c r="M14" s="28"/>
      <c r="N14" s="28"/>
      <c r="O14" s="28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 x14ac:dyDescent="0.25">
      <c r="A15" s="29"/>
      <c r="B15" s="80" t="s">
        <v>111</v>
      </c>
      <c r="C15" s="81">
        <f>'Cost Reduction Calc - Clean'!C19</f>
        <v>0</v>
      </c>
      <c r="D15" s="81">
        <f>'Cost Reduction Calc - Clean'!D19</f>
        <v>0</v>
      </c>
      <c r="E15" s="81">
        <f>'Cost Reduction Calc - Clean'!E19</f>
        <v>0</v>
      </c>
      <c r="F15" s="81">
        <f>'Cost Reduction Calc - Clean'!F19</f>
        <v>0</v>
      </c>
      <c r="G15" s="81">
        <f>'Cost Reduction Calc - Clean'!G19</f>
        <v>0</v>
      </c>
      <c r="H15" s="81">
        <f>'Cost Reduction Calc - Clean'!H19</f>
        <v>0</v>
      </c>
      <c r="I15" s="81">
        <f>'Cost Reduction Calc - Clean'!I19</f>
        <v>0</v>
      </c>
      <c r="J15" s="37">
        <f t="shared" si="0"/>
        <v>0</v>
      </c>
      <c r="K15" s="28"/>
      <c r="L15" s="28"/>
      <c r="M15" s="28"/>
      <c r="N15" s="28"/>
      <c r="O15" s="28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x14ac:dyDescent="0.25">
      <c r="A16" s="29"/>
      <c r="B16" s="36" t="s">
        <v>118</v>
      </c>
      <c r="C16" s="24">
        <f>'Cost Reduction Calc - Clean'!C20</f>
        <v>0</v>
      </c>
      <c r="D16" s="24">
        <f>'Cost Reduction Calc - Clean'!D20</f>
        <v>0</v>
      </c>
      <c r="E16" s="24">
        <f>'Cost Reduction Calc - Clean'!E20</f>
        <v>0</v>
      </c>
      <c r="F16" s="24">
        <f>'Cost Reduction Calc - Clean'!F20</f>
        <v>0</v>
      </c>
      <c r="G16" s="24">
        <f>'Cost Reduction Calc - Clean'!G20</f>
        <v>0</v>
      </c>
      <c r="H16" s="24">
        <f>'Cost Reduction Calc - Clean'!H20</f>
        <v>0</v>
      </c>
      <c r="I16" s="24">
        <f>'Cost Reduction Calc - Clean'!I20</f>
        <v>0</v>
      </c>
      <c r="J16" s="37">
        <f t="shared" si="0"/>
        <v>0</v>
      </c>
      <c r="K16" s="28"/>
      <c r="L16" s="28"/>
      <c r="M16" s="28"/>
      <c r="N16" s="28"/>
      <c r="O16" s="28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x14ac:dyDescent="0.25">
      <c r="A17" s="29"/>
      <c r="B17" s="80" t="s">
        <v>128</v>
      </c>
      <c r="C17" s="81">
        <f>'Cost Reduction Calc - Clean'!C21</f>
        <v>0</v>
      </c>
      <c r="D17" s="81">
        <f>'Cost Reduction Calc - Clean'!D21</f>
        <v>0</v>
      </c>
      <c r="E17" s="81">
        <f>'Cost Reduction Calc - Clean'!E21</f>
        <v>0</v>
      </c>
      <c r="F17" s="81">
        <f>'Cost Reduction Calc - Clean'!F21</f>
        <v>0</v>
      </c>
      <c r="G17" s="81">
        <f>'Cost Reduction Calc - Clean'!G21</f>
        <v>0</v>
      </c>
      <c r="H17" s="81">
        <f>'Cost Reduction Calc - Clean'!H21</f>
        <v>0</v>
      </c>
      <c r="I17" s="81">
        <f>'Cost Reduction Calc - Clean'!I21</f>
        <v>0</v>
      </c>
      <c r="J17" s="37">
        <f t="shared" si="0"/>
        <v>0</v>
      </c>
      <c r="K17" s="28"/>
      <c r="L17" s="28"/>
      <c r="M17" s="28"/>
      <c r="N17" s="28"/>
      <c r="O17" s="28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x14ac:dyDescent="0.25">
      <c r="A18" s="29"/>
      <c r="B18" s="36" t="s">
        <v>22</v>
      </c>
      <c r="C18" s="25"/>
      <c r="D18" s="25"/>
      <c r="E18" s="25"/>
      <c r="F18" s="25"/>
      <c r="G18" s="25"/>
      <c r="H18" s="25"/>
      <c r="I18" s="25"/>
      <c r="J18" s="37">
        <f t="shared" si="0"/>
        <v>0</v>
      </c>
      <c r="K18" s="28"/>
      <c r="L18" s="28"/>
      <c r="M18" s="28"/>
      <c r="N18" s="28"/>
      <c r="O18" s="28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ht="16.5" thickBot="1" x14ac:dyDescent="0.3">
      <c r="A19" s="29"/>
      <c r="B19" s="38" t="s">
        <v>15</v>
      </c>
      <c r="C19" s="39">
        <f t="shared" ref="C19:J19" si="1">SUM(C6:C18)</f>
        <v>0</v>
      </c>
      <c r="D19" s="39">
        <f t="shared" si="1"/>
        <v>0</v>
      </c>
      <c r="E19" s="39">
        <f t="shared" si="1"/>
        <v>0</v>
      </c>
      <c r="F19" s="39">
        <f t="shared" si="1"/>
        <v>0</v>
      </c>
      <c r="G19" s="39">
        <f t="shared" si="1"/>
        <v>0</v>
      </c>
      <c r="H19" s="39">
        <f t="shared" si="1"/>
        <v>0</v>
      </c>
      <c r="I19" s="39">
        <f t="shared" si="1"/>
        <v>0</v>
      </c>
      <c r="J19" s="40">
        <f t="shared" si="1"/>
        <v>0</v>
      </c>
      <c r="K19" s="28"/>
      <c r="L19" s="28"/>
      <c r="M19" s="28"/>
      <c r="N19" s="28"/>
      <c r="O19" s="28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ht="16.5" thickBot="1" x14ac:dyDescent="0.3">
      <c r="A20" s="29"/>
      <c r="B20" s="41"/>
      <c r="C20" s="42"/>
      <c r="D20" s="42"/>
      <c r="E20" s="42"/>
      <c r="F20" s="42"/>
      <c r="G20" s="42"/>
      <c r="H20" s="42"/>
      <c r="I20" s="42"/>
      <c r="J20" s="43"/>
      <c r="K20" s="28"/>
      <c r="L20" s="28"/>
      <c r="M20" s="28"/>
      <c r="N20" s="28"/>
      <c r="O20" s="28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ht="15.75" x14ac:dyDescent="0.25">
      <c r="A21" s="29"/>
      <c r="B21" s="33" t="s">
        <v>17</v>
      </c>
      <c r="C21" s="34"/>
      <c r="D21" s="34"/>
      <c r="E21" s="34"/>
      <c r="F21" s="34"/>
      <c r="G21" s="34"/>
      <c r="H21" s="34"/>
      <c r="I21" s="34"/>
      <c r="J21" s="44"/>
      <c r="K21" s="28"/>
      <c r="L21" s="28"/>
      <c r="M21" s="28"/>
      <c r="N21" s="28"/>
      <c r="O21" s="28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15.75" x14ac:dyDescent="0.25">
      <c r="A22" s="29"/>
      <c r="B22" s="45" t="s">
        <v>18</v>
      </c>
      <c r="C22" s="7">
        <f>SUM(C23:C26)</f>
        <v>0</v>
      </c>
      <c r="D22" s="7">
        <f>SUM(D23:D26)</f>
        <v>0</v>
      </c>
      <c r="E22" s="7">
        <f t="shared" ref="E22:H22" si="2">SUM(E23:E26)</f>
        <v>0</v>
      </c>
      <c r="F22" s="7">
        <f t="shared" si="2"/>
        <v>0</v>
      </c>
      <c r="G22" s="7">
        <f t="shared" si="2"/>
        <v>0</v>
      </c>
      <c r="H22" s="7">
        <f t="shared" si="2"/>
        <v>0</v>
      </c>
      <c r="I22" s="7">
        <f>SUM(I23:I26)</f>
        <v>0</v>
      </c>
      <c r="J22" s="46">
        <f>SUM(C22:I22)</f>
        <v>0</v>
      </c>
      <c r="K22" s="28"/>
      <c r="L22" s="28"/>
      <c r="M22" s="28"/>
      <c r="N22" s="28"/>
      <c r="O22" s="28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x14ac:dyDescent="0.25">
      <c r="A23" s="29"/>
      <c r="B23" s="36" t="s">
        <v>19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37">
        <f>SUM(C23:I23)</f>
        <v>0</v>
      </c>
      <c r="K23" s="28"/>
      <c r="L23" s="28"/>
      <c r="M23" s="28"/>
      <c r="N23" s="28"/>
      <c r="O23" s="28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x14ac:dyDescent="0.25">
      <c r="A24" s="29"/>
      <c r="B24" s="80" t="s">
        <v>20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37">
        <f t="shared" ref="J24:J48" si="3">SUM(C24:I24)</f>
        <v>0</v>
      </c>
      <c r="K24" s="29"/>
      <c r="L24" s="28"/>
      <c r="M24" s="28"/>
      <c r="N24" s="28"/>
      <c r="O24" s="28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x14ac:dyDescent="0.25">
      <c r="A25" s="29"/>
      <c r="B25" s="36" t="s">
        <v>21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37">
        <f t="shared" si="3"/>
        <v>0</v>
      </c>
      <c r="K25" s="29"/>
      <c r="L25" s="28"/>
      <c r="M25" s="28"/>
      <c r="N25" s="28"/>
      <c r="O25" s="28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x14ac:dyDescent="0.25">
      <c r="A26" s="29"/>
      <c r="B26" s="80" t="s">
        <v>22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37">
        <f t="shared" si="3"/>
        <v>0</v>
      </c>
      <c r="K26" s="29"/>
      <c r="L26" s="28"/>
      <c r="M26" s="28"/>
      <c r="N26" s="28"/>
      <c r="O26" s="28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 ht="15.75" x14ac:dyDescent="0.25">
      <c r="A27" s="29"/>
      <c r="B27" s="45" t="s">
        <v>23</v>
      </c>
      <c r="C27" s="7">
        <f>SUM(C28:C32)</f>
        <v>0</v>
      </c>
      <c r="D27" s="7">
        <f t="shared" ref="D27:I27" si="4">SUM(D28:D32)</f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46">
        <f>SUM(C27:I27)</f>
        <v>0</v>
      </c>
      <c r="K27" s="29"/>
      <c r="L27" s="28"/>
      <c r="M27" s="28"/>
      <c r="N27" s="28"/>
      <c r="O27" s="28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 x14ac:dyDescent="0.25">
      <c r="A28" s="29"/>
      <c r="B28" s="36" t="s">
        <v>24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37">
        <f t="shared" si="3"/>
        <v>0</v>
      </c>
      <c r="K28" s="29"/>
      <c r="L28" s="28"/>
      <c r="M28" s="28"/>
      <c r="N28" s="28"/>
      <c r="O28" s="28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x14ac:dyDescent="0.25">
      <c r="A29" s="29"/>
      <c r="B29" s="80" t="s">
        <v>25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37">
        <f t="shared" si="3"/>
        <v>0</v>
      </c>
      <c r="K29" s="29"/>
      <c r="L29" s="28"/>
      <c r="M29" s="28"/>
      <c r="N29" s="28"/>
      <c r="O29" s="28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 x14ac:dyDescent="0.25">
      <c r="A30" s="29"/>
      <c r="B30" s="36" t="s">
        <v>26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37">
        <f t="shared" si="3"/>
        <v>0</v>
      </c>
      <c r="K30" s="29"/>
      <c r="L30" s="28"/>
      <c r="M30" s="28"/>
      <c r="N30" s="28"/>
      <c r="O30" s="28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x14ac:dyDescent="0.25">
      <c r="A31" s="29"/>
      <c r="B31" s="80" t="s">
        <v>27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37">
        <f t="shared" si="3"/>
        <v>0</v>
      </c>
      <c r="K31" s="29"/>
      <c r="L31" s="28"/>
      <c r="M31" s="28"/>
      <c r="N31" s="28"/>
      <c r="O31" s="28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x14ac:dyDescent="0.25">
      <c r="A32" s="29"/>
      <c r="B32" s="36" t="s">
        <v>22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37">
        <f t="shared" si="3"/>
        <v>0</v>
      </c>
      <c r="K32" s="29"/>
      <c r="L32" s="28"/>
      <c r="M32" s="28"/>
      <c r="N32" s="28"/>
      <c r="O32" s="28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ht="15.75" x14ac:dyDescent="0.25">
      <c r="A33" s="29"/>
      <c r="B33" s="45" t="s">
        <v>28</v>
      </c>
      <c r="C33" s="7">
        <f>SUM(C34:C41)</f>
        <v>0</v>
      </c>
      <c r="D33" s="7">
        <f t="shared" ref="D33:I33" si="5">SUM(D34:D41)</f>
        <v>0</v>
      </c>
      <c r="E33" s="7">
        <f t="shared" si="5"/>
        <v>0</v>
      </c>
      <c r="F33" s="7">
        <f t="shared" si="5"/>
        <v>0</v>
      </c>
      <c r="G33" s="7">
        <f t="shared" si="5"/>
        <v>0</v>
      </c>
      <c r="H33" s="7">
        <f t="shared" si="5"/>
        <v>0</v>
      </c>
      <c r="I33" s="7">
        <f t="shared" si="5"/>
        <v>0</v>
      </c>
      <c r="J33" s="46">
        <f>SUM(C33:I33)</f>
        <v>0</v>
      </c>
      <c r="K33" s="29"/>
      <c r="L33" s="28"/>
      <c r="M33" s="28"/>
      <c r="N33" s="28"/>
      <c r="O33" s="28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x14ac:dyDescent="0.25">
      <c r="A34" s="29"/>
      <c r="B34" s="36" t="s">
        <v>29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37">
        <f t="shared" si="3"/>
        <v>0</v>
      </c>
      <c r="K34" s="29"/>
      <c r="L34" s="28"/>
      <c r="M34" s="28"/>
      <c r="N34" s="28"/>
      <c r="O34" s="28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x14ac:dyDescent="0.25">
      <c r="A35" s="29"/>
      <c r="B35" s="80" t="s">
        <v>30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37">
        <f t="shared" si="3"/>
        <v>0</v>
      </c>
      <c r="K35" s="29"/>
      <c r="L35" s="28"/>
      <c r="M35" s="28"/>
      <c r="N35" s="28"/>
      <c r="O35" s="28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 x14ac:dyDescent="0.25">
      <c r="A36" s="29"/>
      <c r="B36" s="36" t="s">
        <v>31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37">
        <f t="shared" si="3"/>
        <v>0</v>
      </c>
      <c r="K36" s="29"/>
      <c r="L36" s="28"/>
      <c r="M36" s="28"/>
      <c r="N36" s="28"/>
      <c r="O36" s="28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x14ac:dyDescent="0.25">
      <c r="A37" s="29"/>
      <c r="B37" s="80" t="s">
        <v>32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37">
        <f t="shared" si="3"/>
        <v>0</v>
      </c>
      <c r="K37" s="29"/>
      <c r="L37" s="28"/>
      <c r="M37" s="28"/>
      <c r="N37" s="28"/>
      <c r="O37" s="28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5" x14ac:dyDescent="0.25">
      <c r="A38" s="29"/>
      <c r="B38" s="36" t="s">
        <v>33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37">
        <f t="shared" si="3"/>
        <v>0</v>
      </c>
      <c r="K38" s="29"/>
      <c r="L38" s="28"/>
      <c r="M38" s="28"/>
      <c r="N38" s="28"/>
      <c r="O38" s="28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5" x14ac:dyDescent="0.25">
      <c r="A39" s="29"/>
      <c r="B39" s="80" t="s">
        <v>34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37">
        <f t="shared" si="3"/>
        <v>0</v>
      </c>
      <c r="K39" s="29"/>
      <c r="L39" s="28"/>
      <c r="M39" s="28"/>
      <c r="N39" s="28"/>
      <c r="O39" s="28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5" x14ac:dyDescent="0.25">
      <c r="A40" s="29"/>
      <c r="B40" s="36" t="s">
        <v>35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37">
        <f t="shared" si="3"/>
        <v>0</v>
      </c>
      <c r="K40" s="29"/>
      <c r="L40" s="28"/>
      <c r="M40" s="28"/>
      <c r="N40" s="28"/>
      <c r="O40" s="28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spans="1:25" x14ac:dyDescent="0.25">
      <c r="A41" s="29"/>
      <c r="B41" s="80" t="s">
        <v>22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37">
        <f t="shared" si="3"/>
        <v>0</v>
      </c>
      <c r="K41" s="29"/>
      <c r="L41" s="28"/>
      <c r="M41" s="28"/>
      <c r="N41" s="28"/>
      <c r="O41" s="28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spans="1:25" ht="15.75" x14ac:dyDescent="0.25">
      <c r="A42" s="29"/>
      <c r="B42" s="45" t="s">
        <v>36</v>
      </c>
      <c r="C42" s="7">
        <f>SUM(C43:C48)</f>
        <v>0</v>
      </c>
      <c r="D42" s="7">
        <f t="shared" ref="D42:I42" si="6">SUM(D43:D48)</f>
        <v>0</v>
      </c>
      <c r="E42" s="7">
        <f t="shared" si="6"/>
        <v>0</v>
      </c>
      <c r="F42" s="7">
        <f t="shared" si="6"/>
        <v>0</v>
      </c>
      <c r="G42" s="7">
        <f t="shared" si="6"/>
        <v>0</v>
      </c>
      <c r="H42" s="7">
        <f t="shared" si="6"/>
        <v>0</v>
      </c>
      <c r="I42" s="7">
        <f t="shared" si="6"/>
        <v>0</v>
      </c>
      <c r="J42" s="46">
        <f>SUM(C42:I42)</f>
        <v>0</v>
      </c>
      <c r="K42" s="29"/>
      <c r="L42" s="28"/>
      <c r="M42" s="28"/>
      <c r="N42" s="28"/>
      <c r="O42" s="28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spans="1:25" x14ac:dyDescent="0.25">
      <c r="A43" s="29"/>
      <c r="B43" s="36" t="s">
        <v>37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37">
        <f t="shared" si="3"/>
        <v>0</v>
      </c>
      <c r="K43" s="29"/>
      <c r="L43" s="28"/>
      <c r="M43" s="28"/>
      <c r="N43" s="28"/>
      <c r="O43" s="28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 x14ac:dyDescent="0.25">
      <c r="A44" s="29"/>
      <c r="B44" s="80" t="s">
        <v>38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37">
        <f t="shared" si="3"/>
        <v>0</v>
      </c>
      <c r="K44" s="29"/>
      <c r="L44" s="28"/>
      <c r="M44" s="28"/>
      <c r="N44" s="28"/>
      <c r="O44" s="28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5" x14ac:dyDescent="0.25">
      <c r="A45" s="29"/>
      <c r="B45" s="36" t="s">
        <v>39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37">
        <f t="shared" si="3"/>
        <v>0</v>
      </c>
      <c r="K45" s="29"/>
      <c r="L45" s="28"/>
      <c r="M45" s="28"/>
      <c r="N45" s="28"/>
      <c r="O45" s="28"/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x14ac:dyDescent="0.25">
      <c r="A46" s="29"/>
      <c r="B46" s="80" t="s">
        <v>40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37">
        <f t="shared" si="3"/>
        <v>0</v>
      </c>
      <c r="K46" s="29"/>
      <c r="L46" s="28"/>
      <c r="M46" s="28"/>
      <c r="N46" s="28"/>
      <c r="O46" s="28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spans="1:25" x14ac:dyDescent="0.25">
      <c r="A47" s="29"/>
      <c r="B47" s="36" t="s">
        <v>41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37">
        <f t="shared" si="3"/>
        <v>0</v>
      </c>
      <c r="K47" s="29"/>
      <c r="L47" s="28"/>
      <c r="M47" s="28"/>
      <c r="N47" s="28"/>
      <c r="O47" s="28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x14ac:dyDescent="0.25">
      <c r="A48" s="29"/>
      <c r="B48" s="80" t="s">
        <v>22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37">
        <f t="shared" si="3"/>
        <v>0</v>
      </c>
      <c r="K48" s="29"/>
      <c r="L48" s="28"/>
      <c r="M48" s="28"/>
      <c r="N48" s="28"/>
      <c r="O48" s="28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25" ht="16.5" thickBot="1" x14ac:dyDescent="0.3">
      <c r="A49" s="29"/>
      <c r="B49" s="38" t="s">
        <v>53</v>
      </c>
      <c r="C49" s="39">
        <f>SUM(C22+C27+C33+C42)</f>
        <v>0</v>
      </c>
      <c r="D49" s="39">
        <f t="shared" ref="D49:I49" si="7">SUM(D22+D27+D33+D42)</f>
        <v>0</v>
      </c>
      <c r="E49" s="39">
        <f t="shared" si="7"/>
        <v>0</v>
      </c>
      <c r="F49" s="39">
        <f t="shared" si="7"/>
        <v>0</v>
      </c>
      <c r="G49" s="39">
        <f t="shared" si="7"/>
        <v>0</v>
      </c>
      <c r="H49" s="39">
        <f t="shared" si="7"/>
        <v>0</v>
      </c>
      <c r="I49" s="39">
        <f t="shared" si="7"/>
        <v>0</v>
      </c>
      <c r="J49" s="40">
        <f>SUM(J22+J27+J33+J42)</f>
        <v>0</v>
      </c>
      <c r="K49" s="29"/>
      <c r="L49" s="28"/>
      <c r="M49" s="28"/>
      <c r="N49" s="28"/>
      <c r="O49" s="28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spans="1:25" ht="15.75" thickBot="1" x14ac:dyDescent="0.3">
      <c r="A50" s="29"/>
      <c r="B50" s="47"/>
      <c r="C50" s="47"/>
      <c r="D50" s="47"/>
      <c r="E50" s="47"/>
      <c r="F50" s="47"/>
      <c r="G50" s="47"/>
      <c r="H50" s="47"/>
      <c r="I50" s="47"/>
      <c r="J50" s="47"/>
      <c r="K50" s="29"/>
      <c r="L50" s="28"/>
      <c r="M50" s="28"/>
      <c r="N50" s="28"/>
      <c r="O50" s="28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1:25" ht="15.75" x14ac:dyDescent="0.25">
      <c r="A51" s="29"/>
      <c r="B51" s="33" t="s">
        <v>42</v>
      </c>
      <c r="C51" s="48"/>
      <c r="D51" s="48"/>
      <c r="E51" s="48"/>
      <c r="F51" s="48"/>
      <c r="G51" s="48"/>
      <c r="H51" s="48"/>
      <c r="I51" s="48"/>
      <c r="J51" s="49"/>
      <c r="K51" s="29"/>
      <c r="L51" s="28"/>
      <c r="M51" s="28"/>
      <c r="N51" s="28"/>
      <c r="O51" s="28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 spans="1:25" x14ac:dyDescent="0.25">
      <c r="A52" s="29"/>
      <c r="B52" s="36" t="s">
        <v>43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37">
        <f t="shared" ref="J52:J60" si="8">SUM(C52:I52)</f>
        <v>0</v>
      </c>
      <c r="K52" s="29"/>
      <c r="L52" s="28"/>
      <c r="M52" s="28"/>
      <c r="N52" s="28"/>
      <c r="O52" s="28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 spans="1:25" x14ac:dyDescent="0.25">
      <c r="A53" s="29"/>
      <c r="B53" s="80" t="s">
        <v>44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37">
        <f t="shared" si="8"/>
        <v>0</v>
      </c>
      <c r="K53" s="29"/>
      <c r="L53" s="28"/>
      <c r="M53" s="28"/>
      <c r="N53" s="28"/>
      <c r="O53" s="28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 x14ac:dyDescent="0.25">
      <c r="A54" s="29"/>
      <c r="B54" s="36" t="s">
        <v>45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37">
        <f t="shared" si="8"/>
        <v>0</v>
      </c>
      <c r="K54" s="29"/>
      <c r="L54" s="28"/>
      <c r="M54" s="28"/>
      <c r="N54" s="28"/>
      <c r="O54" s="28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spans="1:25" x14ac:dyDescent="0.25">
      <c r="A55" s="29"/>
      <c r="B55" s="80" t="s">
        <v>46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37">
        <f t="shared" si="8"/>
        <v>0</v>
      </c>
      <c r="K55" s="29"/>
      <c r="L55" s="28"/>
      <c r="M55" s="28"/>
      <c r="N55" s="28"/>
      <c r="O55" s="28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spans="1:25" x14ac:dyDescent="0.25">
      <c r="A56" s="29"/>
      <c r="B56" s="36" t="s">
        <v>47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37">
        <f t="shared" si="8"/>
        <v>0</v>
      </c>
      <c r="K56" s="29"/>
      <c r="L56" s="28"/>
      <c r="M56" s="28"/>
      <c r="N56" s="28"/>
      <c r="O56" s="28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spans="1:25" x14ac:dyDescent="0.25">
      <c r="A57" s="29"/>
      <c r="B57" s="80" t="s">
        <v>48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37">
        <f t="shared" si="8"/>
        <v>0</v>
      </c>
      <c r="K57" s="29"/>
      <c r="L57" s="28"/>
      <c r="M57" s="28"/>
      <c r="N57" s="28"/>
      <c r="O57" s="28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spans="1:25" x14ac:dyDescent="0.25">
      <c r="A58" s="29"/>
      <c r="B58" s="36" t="s">
        <v>49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37">
        <f t="shared" si="8"/>
        <v>0</v>
      </c>
      <c r="K58" s="29"/>
      <c r="L58" s="28"/>
      <c r="M58" s="28"/>
      <c r="N58" s="28"/>
      <c r="O58" s="28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 spans="1:25" x14ac:dyDescent="0.25">
      <c r="A59" s="29"/>
      <c r="B59" s="80" t="s">
        <v>50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37">
        <f t="shared" si="8"/>
        <v>0</v>
      </c>
      <c r="K59" s="29"/>
      <c r="L59" s="28"/>
      <c r="M59" s="28"/>
      <c r="N59" s="28"/>
      <c r="O59" s="28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x14ac:dyDescent="0.25">
      <c r="A60" s="29"/>
      <c r="B60" s="36" t="s">
        <v>22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37">
        <f t="shared" si="8"/>
        <v>0</v>
      </c>
      <c r="K60" s="29"/>
      <c r="L60" s="28"/>
      <c r="M60" s="28"/>
      <c r="N60" s="28"/>
      <c r="O60" s="28"/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 spans="1:25" ht="16.5" thickBot="1" x14ac:dyDescent="0.3">
      <c r="A61" s="29"/>
      <c r="B61" s="38" t="s">
        <v>54</v>
      </c>
      <c r="C61" s="39">
        <f>SUM(C52:C60)</f>
        <v>0</v>
      </c>
      <c r="D61" s="39">
        <f t="shared" ref="D61:I61" si="9">SUM(D52:D60)</f>
        <v>0</v>
      </c>
      <c r="E61" s="39">
        <f t="shared" si="9"/>
        <v>0</v>
      </c>
      <c r="F61" s="39">
        <f t="shared" si="9"/>
        <v>0</v>
      </c>
      <c r="G61" s="39">
        <f t="shared" si="9"/>
        <v>0</v>
      </c>
      <c r="H61" s="39">
        <f t="shared" si="9"/>
        <v>0</v>
      </c>
      <c r="I61" s="39">
        <f t="shared" si="9"/>
        <v>0</v>
      </c>
      <c r="J61" s="40">
        <f>SUM(C61:I61)</f>
        <v>0</v>
      </c>
      <c r="K61" s="29"/>
      <c r="L61" s="28"/>
      <c r="M61" s="28"/>
      <c r="N61" s="28"/>
      <c r="O61" s="28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spans="1:25" ht="16.5" thickBot="1" x14ac:dyDescent="0.3">
      <c r="A62" s="29"/>
      <c r="B62" s="41"/>
      <c r="C62" s="42"/>
      <c r="D62" s="42"/>
      <c r="E62" s="42"/>
      <c r="F62" s="42"/>
      <c r="G62" s="42"/>
      <c r="H62" s="42"/>
      <c r="I62" s="42"/>
      <c r="J62" s="42"/>
      <c r="K62" s="29"/>
      <c r="L62" s="28"/>
      <c r="M62" s="28"/>
      <c r="N62" s="28"/>
      <c r="O62" s="28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spans="1:25" ht="15.75" x14ac:dyDescent="0.25">
      <c r="A63" s="29"/>
      <c r="B63" s="33" t="s">
        <v>51</v>
      </c>
      <c r="C63" s="48"/>
      <c r="D63" s="48"/>
      <c r="E63" s="48"/>
      <c r="F63" s="48"/>
      <c r="G63" s="48"/>
      <c r="H63" s="48"/>
      <c r="I63" s="48"/>
      <c r="J63" s="49"/>
      <c r="K63" s="29"/>
      <c r="L63" s="28"/>
      <c r="M63" s="28"/>
      <c r="N63" s="28"/>
      <c r="O63" s="28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spans="1:25" x14ac:dyDescent="0.25">
      <c r="A64" s="29"/>
      <c r="B64" s="36" t="s">
        <v>13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37">
        <f t="shared" ref="J64:J66" si="10">SUM(C64:I64)</f>
        <v>0</v>
      </c>
      <c r="K64" s="29"/>
      <c r="L64" s="28"/>
      <c r="M64" s="28"/>
      <c r="N64" s="28"/>
      <c r="O64" s="28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spans="1:25" x14ac:dyDescent="0.25">
      <c r="A65" s="29"/>
      <c r="B65" s="80" t="s">
        <v>52</v>
      </c>
      <c r="C65" s="81">
        <v>0</v>
      </c>
      <c r="D65" s="81">
        <v>0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37">
        <f t="shared" si="10"/>
        <v>0</v>
      </c>
      <c r="K65" s="29"/>
      <c r="L65" s="28"/>
      <c r="M65" s="28"/>
      <c r="N65" s="28"/>
      <c r="O65" s="28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spans="1:25" x14ac:dyDescent="0.25">
      <c r="A66" s="29"/>
      <c r="B66" s="36" t="s">
        <v>22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37">
        <f t="shared" si="10"/>
        <v>0</v>
      </c>
      <c r="K66" s="29"/>
      <c r="L66" s="28"/>
      <c r="M66" s="28"/>
      <c r="N66" s="28"/>
      <c r="O66" s="28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spans="1:25" ht="16.5" thickBot="1" x14ac:dyDescent="0.3">
      <c r="A67" s="29"/>
      <c r="B67" s="38" t="s">
        <v>55</v>
      </c>
      <c r="C67" s="39">
        <f>SUM(C64:C66)</f>
        <v>0</v>
      </c>
      <c r="D67" s="39">
        <f t="shared" ref="D67:I67" si="11">SUM(D64:D66)</f>
        <v>0</v>
      </c>
      <c r="E67" s="39">
        <f t="shared" si="11"/>
        <v>0</v>
      </c>
      <c r="F67" s="39">
        <f t="shared" si="11"/>
        <v>0</v>
      </c>
      <c r="G67" s="39">
        <f t="shared" si="11"/>
        <v>0</v>
      </c>
      <c r="H67" s="39">
        <f t="shared" si="11"/>
        <v>0</v>
      </c>
      <c r="I67" s="39">
        <f t="shared" si="11"/>
        <v>0</v>
      </c>
      <c r="J67" s="40">
        <f>SUM(C67:I67)</f>
        <v>0</v>
      </c>
      <c r="K67" s="29"/>
      <c r="L67" s="28"/>
      <c r="M67" s="28"/>
      <c r="N67" s="28"/>
      <c r="O67" s="28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spans="1:25" ht="15.75" x14ac:dyDescent="0.25">
      <c r="A68" s="29"/>
      <c r="B68" s="33" t="s">
        <v>56</v>
      </c>
      <c r="C68" s="50">
        <f>SUM(C49+C61+C67)</f>
        <v>0</v>
      </c>
      <c r="D68" s="50">
        <f t="shared" ref="D68:I68" si="12">SUM(D49+D61+D67)</f>
        <v>0</v>
      </c>
      <c r="E68" s="50">
        <f t="shared" si="12"/>
        <v>0</v>
      </c>
      <c r="F68" s="50">
        <f t="shared" si="12"/>
        <v>0</v>
      </c>
      <c r="G68" s="50">
        <f t="shared" si="12"/>
        <v>0</v>
      </c>
      <c r="H68" s="50">
        <f t="shared" si="12"/>
        <v>0</v>
      </c>
      <c r="I68" s="50">
        <f t="shared" si="12"/>
        <v>0</v>
      </c>
      <c r="J68" s="49">
        <f>SUM(C68:I68)</f>
        <v>0</v>
      </c>
      <c r="K68" s="29"/>
      <c r="L68" s="28"/>
      <c r="M68" s="28"/>
      <c r="N68" s="28"/>
      <c r="O68" s="28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spans="1:25" ht="15.75" x14ac:dyDescent="0.25">
      <c r="A69" s="29"/>
      <c r="B69" s="45" t="s">
        <v>57</v>
      </c>
      <c r="C69" s="8">
        <f>C19-C68</f>
        <v>0</v>
      </c>
      <c r="D69" s="8">
        <f t="shared" ref="D69:I69" si="13">D19-D68</f>
        <v>0</v>
      </c>
      <c r="E69" s="8">
        <f t="shared" si="13"/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46">
        <f>SUM(C69:I69)</f>
        <v>0</v>
      </c>
      <c r="K69" s="29"/>
      <c r="L69" s="28"/>
      <c r="M69" s="28"/>
      <c r="N69" s="28"/>
      <c r="O69" s="28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spans="1:25" ht="16.5" thickBot="1" x14ac:dyDescent="0.3">
      <c r="A70" s="29"/>
      <c r="B70" s="51" t="s">
        <v>58</v>
      </c>
      <c r="C70" s="52">
        <f>C69</f>
        <v>0</v>
      </c>
      <c r="D70" s="52">
        <f t="shared" ref="D70:I70" si="14">C70+D69</f>
        <v>0</v>
      </c>
      <c r="E70" s="52">
        <f t="shared" si="14"/>
        <v>0</v>
      </c>
      <c r="F70" s="52">
        <f t="shared" si="14"/>
        <v>0</v>
      </c>
      <c r="G70" s="52">
        <f t="shared" si="14"/>
        <v>0</v>
      </c>
      <c r="H70" s="52">
        <f t="shared" si="14"/>
        <v>0</v>
      </c>
      <c r="I70" s="52">
        <f t="shared" si="14"/>
        <v>0</v>
      </c>
      <c r="J70" s="53">
        <f>SUM(C70:I70)</f>
        <v>0</v>
      </c>
      <c r="K70" s="29"/>
      <c r="L70" s="28"/>
      <c r="M70" s="28"/>
      <c r="N70" s="28"/>
      <c r="O70" s="28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5" ht="15.75" x14ac:dyDescent="0.25">
      <c r="A71" s="29"/>
      <c r="B71" s="54" t="s">
        <v>59</v>
      </c>
      <c r="C71" s="55"/>
      <c r="D71" s="55"/>
      <c r="E71" s="55"/>
      <c r="F71" s="55"/>
      <c r="G71" s="55"/>
      <c r="H71" s="55"/>
      <c r="I71" s="55"/>
      <c r="J71" s="56"/>
      <c r="K71" s="29"/>
      <c r="L71" s="28"/>
      <c r="M71" s="28"/>
      <c r="N71" s="28"/>
      <c r="O71" s="28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spans="1:25" x14ac:dyDescent="0.25">
      <c r="A72" s="29"/>
      <c r="B72" s="36" t="s">
        <v>63</v>
      </c>
      <c r="C72" s="2"/>
      <c r="D72" s="3"/>
      <c r="E72" s="3"/>
      <c r="F72" s="3"/>
      <c r="G72" s="3"/>
      <c r="H72" s="3"/>
      <c r="I72" s="3"/>
      <c r="J72" s="57"/>
      <c r="K72" s="29"/>
      <c r="L72" s="28"/>
      <c r="M72" s="28"/>
      <c r="N72" s="28"/>
      <c r="O72" s="28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spans="1:25" x14ac:dyDescent="0.25">
      <c r="A73" s="29"/>
      <c r="B73" s="36" t="s">
        <v>69</v>
      </c>
      <c r="C73" s="2">
        <v>0</v>
      </c>
      <c r="D73" s="2">
        <v>1</v>
      </c>
      <c r="E73" s="2">
        <v>2</v>
      </c>
      <c r="F73" s="2">
        <v>3</v>
      </c>
      <c r="G73" s="2">
        <v>4</v>
      </c>
      <c r="H73" s="2">
        <v>5</v>
      </c>
      <c r="I73" s="2">
        <v>6</v>
      </c>
      <c r="J73" s="57"/>
      <c r="K73" s="29"/>
      <c r="L73" s="28"/>
      <c r="M73" s="28"/>
      <c r="N73" s="28"/>
      <c r="O73" s="28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 spans="1:25" x14ac:dyDescent="0.25">
      <c r="A74" s="29"/>
      <c r="B74" s="36" t="s">
        <v>60</v>
      </c>
      <c r="C74" s="2">
        <f>((C72/100)+1)</f>
        <v>1</v>
      </c>
      <c r="D74" s="3"/>
      <c r="E74" s="3"/>
      <c r="F74" s="3"/>
      <c r="G74" s="3"/>
      <c r="H74" s="3"/>
      <c r="I74" s="3"/>
      <c r="J74" s="57"/>
      <c r="K74" s="29"/>
      <c r="L74" s="28"/>
      <c r="M74" s="28"/>
      <c r="N74" s="28"/>
      <c r="O74" s="28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x14ac:dyDescent="0.25">
      <c r="A75" s="29"/>
      <c r="B75" s="58" t="s">
        <v>61</v>
      </c>
      <c r="C75" s="6">
        <f>C69/POWER($C$74,C73)</f>
        <v>0</v>
      </c>
      <c r="D75" s="6">
        <f t="shared" ref="D75:I75" si="15">D69/POWER($C$74,D73)</f>
        <v>0</v>
      </c>
      <c r="E75" s="6">
        <f t="shared" si="15"/>
        <v>0</v>
      </c>
      <c r="F75" s="6">
        <f t="shared" si="15"/>
        <v>0</v>
      </c>
      <c r="G75" s="6">
        <f t="shared" si="15"/>
        <v>0</v>
      </c>
      <c r="H75" s="6">
        <f t="shared" si="15"/>
        <v>0</v>
      </c>
      <c r="I75" s="6">
        <f t="shared" si="15"/>
        <v>0</v>
      </c>
      <c r="J75" s="46">
        <f>SUM(C75:I75)</f>
        <v>0</v>
      </c>
      <c r="K75" s="29"/>
      <c r="L75" s="28"/>
      <c r="M75" s="28"/>
      <c r="N75" s="28"/>
      <c r="O75" s="28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ht="15.75" thickBot="1" x14ac:dyDescent="0.3">
      <c r="A76" s="29"/>
      <c r="B76" s="59" t="s">
        <v>62</v>
      </c>
      <c r="C76" s="39">
        <f>C75</f>
        <v>0</v>
      </c>
      <c r="D76" s="39">
        <f>C76+D75</f>
        <v>0</v>
      </c>
      <c r="E76" s="39">
        <f t="shared" ref="E76:I76" si="16">D76+E75</f>
        <v>0</v>
      </c>
      <c r="F76" s="39">
        <f t="shared" si="16"/>
        <v>0</v>
      </c>
      <c r="G76" s="39">
        <f t="shared" si="16"/>
        <v>0</v>
      </c>
      <c r="H76" s="39">
        <f t="shared" si="16"/>
        <v>0</v>
      </c>
      <c r="I76" s="39">
        <f t="shared" si="16"/>
        <v>0</v>
      </c>
      <c r="J76" s="40">
        <f>SUM(C76:I76)</f>
        <v>0</v>
      </c>
      <c r="K76" s="29"/>
      <c r="L76" s="28"/>
      <c r="M76" s="28"/>
      <c r="N76" s="28"/>
      <c r="O76" s="28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15.75" thickBot="1" x14ac:dyDescent="0.3">
      <c r="A77" s="29"/>
      <c r="B77" s="9"/>
      <c r="C77" s="10"/>
      <c r="D77" s="10"/>
      <c r="E77" s="10"/>
      <c r="F77" s="10"/>
      <c r="G77" s="10"/>
      <c r="H77" s="10"/>
      <c r="I77" s="10"/>
      <c r="J77" s="10"/>
      <c r="K77" s="29"/>
      <c r="L77" s="28"/>
      <c r="M77" s="28"/>
      <c r="N77" s="28"/>
      <c r="O77" s="28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5" ht="15.75" x14ac:dyDescent="0.25">
      <c r="A78" s="29"/>
      <c r="B78" s="33" t="s">
        <v>64</v>
      </c>
      <c r="C78" s="60"/>
      <c r="D78" s="60"/>
      <c r="E78" s="60"/>
      <c r="F78" s="60"/>
      <c r="G78" s="60"/>
      <c r="H78" s="60"/>
      <c r="I78" s="60"/>
      <c r="J78" s="61"/>
      <c r="K78" s="29"/>
      <c r="L78" s="28"/>
      <c r="M78" s="28"/>
      <c r="N78" s="28"/>
      <c r="O78" s="28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1:25" x14ac:dyDescent="0.25">
      <c r="A79" s="29"/>
      <c r="B79" s="58" t="s">
        <v>66</v>
      </c>
      <c r="C79" s="11">
        <f>+(C19)</f>
        <v>0</v>
      </c>
      <c r="D79" s="11">
        <f t="shared" ref="D79:I79" si="17">+(D19)</f>
        <v>0</v>
      </c>
      <c r="E79" s="11">
        <f t="shared" si="17"/>
        <v>0</v>
      </c>
      <c r="F79" s="11">
        <f t="shared" si="17"/>
        <v>0</v>
      </c>
      <c r="G79" s="11">
        <f t="shared" si="17"/>
        <v>0</v>
      </c>
      <c r="H79" s="11">
        <f t="shared" si="17"/>
        <v>0</v>
      </c>
      <c r="I79" s="11">
        <f t="shared" si="17"/>
        <v>0</v>
      </c>
      <c r="J79" s="37">
        <f>SUM(C79:I79)</f>
        <v>0</v>
      </c>
      <c r="K79" s="29"/>
      <c r="L79" s="28"/>
      <c r="M79" s="28"/>
      <c r="N79" s="28"/>
      <c r="O79" s="28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5" x14ac:dyDescent="0.25">
      <c r="A80" s="29"/>
      <c r="B80" s="58" t="s">
        <v>67</v>
      </c>
      <c r="C80" s="82">
        <f>-(C68)</f>
        <v>0</v>
      </c>
      <c r="D80" s="82">
        <f t="shared" ref="D80:I80" si="18">-(D68)</f>
        <v>0</v>
      </c>
      <c r="E80" s="82">
        <f t="shared" si="18"/>
        <v>0</v>
      </c>
      <c r="F80" s="82">
        <f t="shared" si="18"/>
        <v>0</v>
      </c>
      <c r="G80" s="82">
        <f t="shared" si="18"/>
        <v>0</v>
      </c>
      <c r="H80" s="82">
        <f t="shared" si="18"/>
        <v>0</v>
      </c>
      <c r="I80" s="82">
        <f t="shared" si="18"/>
        <v>0</v>
      </c>
      <c r="J80" s="37">
        <f>SUM(C80:I80)</f>
        <v>0</v>
      </c>
      <c r="K80" s="29"/>
      <c r="L80" s="28"/>
      <c r="M80" s="28"/>
      <c r="N80" s="28"/>
      <c r="O80" s="28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x14ac:dyDescent="0.25">
      <c r="A81" s="29"/>
      <c r="B81" s="58" t="s">
        <v>65</v>
      </c>
      <c r="C81" s="11">
        <f t="shared" ref="C81:I81" si="19">C69</f>
        <v>0</v>
      </c>
      <c r="D81" s="11">
        <f t="shared" si="19"/>
        <v>0</v>
      </c>
      <c r="E81" s="11">
        <f t="shared" si="19"/>
        <v>0</v>
      </c>
      <c r="F81" s="11">
        <f t="shared" si="19"/>
        <v>0</v>
      </c>
      <c r="G81" s="11">
        <f t="shared" si="19"/>
        <v>0</v>
      </c>
      <c r="H81" s="11">
        <f t="shared" si="19"/>
        <v>0</v>
      </c>
      <c r="I81" s="11">
        <f t="shared" si="19"/>
        <v>0</v>
      </c>
      <c r="J81" s="37">
        <f>SUM(C81:I81)</f>
        <v>0</v>
      </c>
      <c r="K81" s="29"/>
      <c r="L81" s="28"/>
      <c r="M81" s="28"/>
      <c r="N81" s="28"/>
      <c r="O81" s="28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5" x14ac:dyDescent="0.25">
      <c r="A82" s="29"/>
      <c r="B82" s="58" t="s">
        <v>70</v>
      </c>
      <c r="C82" s="83" t="e">
        <f>(C81/ABS(C80))</f>
        <v>#DIV/0!</v>
      </c>
      <c r="D82" s="83" t="e">
        <f t="shared" ref="D82:I82" si="20">(D81/ABS(D80))</f>
        <v>#DIV/0!</v>
      </c>
      <c r="E82" s="83" t="e">
        <f t="shared" si="20"/>
        <v>#DIV/0!</v>
      </c>
      <c r="F82" s="83" t="e">
        <f t="shared" si="20"/>
        <v>#DIV/0!</v>
      </c>
      <c r="G82" s="83" t="e">
        <f t="shared" si="20"/>
        <v>#DIV/0!</v>
      </c>
      <c r="H82" s="83" t="e">
        <f t="shared" si="20"/>
        <v>#DIV/0!</v>
      </c>
      <c r="I82" s="83" t="e">
        <f t="shared" si="20"/>
        <v>#DIV/0!</v>
      </c>
      <c r="J82" s="62"/>
      <c r="K82" s="29"/>
      <c r="L82" s="28"/>
      <c r="M82" s="28"/>
      <c r="N82" s="28"/>
      <c r="O82" s="28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5" ht="15.75" thickBot="1" x14ac:dyDescent="0.3">
      <c r="A83" s="29"/>
      <c r="B83" s="59" t="s">
        <v>68</v>
      </c>
      <c r="C83" s="63">
        <f>C75</f>
        <v>0</v>
      </c>
      <c r="D83" s="63">
        <f t="shared" ref="D83:I83" si="21">D75</f>
        <v>0</v>
      </c>
      <c r="E83" s="63">
        <f t="shared" si="21"/>
        <v>0</v>
      </c>
      <c r="F83" s="63">
        <f t="shared" si="21"/>
        <v>0</v>
      </c>
      <c r="G83" s="63">
        <f t="shared" si="21"/>
        <v>0</v>
      </c>
      <c r="H83" s="63">
        <f t="shared" si="21"/>
        <v>0</v>
      </c>
      <c r="I83" s="63">
        <f t="shared" si="21"/>
        <v>0</v>
      </c>
      <c r="J83" s="53">
        <f>J75</f>
        <v>0</v>
      </c>
      <c r="K83" s="29"/>
      <c r="L83" s="28"/>
      <c r="M83" s="28"/>
      <c r="N83" s="28"/>
      <c r="O83" s="28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1:25" ht="15.75" thickBot="1" x14ac:dyDescent="0.3">
      <c r="A84" s="29"/>
      <c r="B84" s="64" t="s">
        <v>71</v>
      </c>
      <c r="C84" s="65" t="e">
        <f>(J81/ABS(J80))</f>
        <v>#DIV/0!</v>
      </c>
      <c r="D84" s="12"/>
      <c r="K84" s="29"/>
      <c r="L84" s="28"/>
      <c r="M84" s="28"/>
      <c r="N84" s="28"/>
      <c r="O84" s="28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5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8"/>
      <c r="M85" s="28"/>
      <c r="N85" s="28"/>
      <c r="O85" s="28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5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8"/>
      <c r="M86" s="28"/>
      <c r="N86" s="28"/>
      <c r="O86" s="28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5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8"/>
      <c r="M87" s="28"/>
      <c r="N87" s="28"/>
      <c r="O87" s="28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5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8"/>
      <c r="M88" s="28"/>
      <c r="N88" s="28"/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spans="1:25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8"/>
      <c r="M89" s="28"/>
      <c r="N89" s="28"/>
      <c r="O89" s="28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spans="1:25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8"/>
      <c r="M90" s="28"/>
      <c r="N90" s="28"/>
      <c r="O90" s="28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spans="1:25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8"/>
      <c r="M91" s="28"/>
      <c r="N91" s="28"/>
      <c r="O91" s="28"/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 spans="1:25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8"/>
      <c r="M92" s="28"/>
      <c r="N92" s="28"/>
      <c r="O92" s="28"/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 spans="1:25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8"/>
      <c r="M93" s="28"/>
      <c r="N93" s="28"/>
      <c r="O93" s="28"/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 spans="1:25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8"/>
      <c r="M94" s="28"/>
      <c r="N94" s="28"/>
      <c r="O94" s="28"/>
      <c r="P94" s="29"/>
      <c r="Q94" s="29"/>
      <c r="R94" s="29"/>
      <c r="S94" s="29"/>
      <c r="T94" s="29"/>
      <c r="U94" s="29"/>
      <c r="V94" s="29"/>
      <c r="W94" s="29"/>
      <c r="X94" s="29"/>
      <c r="Y94" s="29"/>
    </row>
    <row r="95" spans="1:25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8"/>
      <c r="M95" s="28"/>
      <c r="N95" s="28"/>
      <c r="O95" s="28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 spans="1:25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8"/>
      <c r="M96" s="28"/>
      <c r="N96" s="28"/>
      <c r="O96" s="28"/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 spans="1:25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8"/>
      <c r="M97" s="28"/>
      <c r="N97" s="28"/>
      <c r="O97" s="28"/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 spans="1:25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8"/>
      <c r="M98" s="28"/>
      <c r="N98" s="28"/>
      <c r="O98" s="28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 spans="1:25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8"/>
      <c r="M99" s="28"/>
      <c r="N99" s="28"/>
      <c r="O99" s="28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 spans="1:25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8"/>
      <c r="M100" s="28"/>
      <c r="N100" s="28"/>
      <c r="O100" s="28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1:25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8"/>
      <c r="M101" s="28"/>
      <c r="N101" s="28"/>
      <c r="O101" s="28"/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 spans="1:25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8"/>
      <c r="M102" s="28"/>
      <c r="N102" s="28"/>
      <c r="O102" s="28"/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 spans="1:25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8"/>
      <c r="M103" s="28"/>
      <c r="N103" s="28"/>
      <c r="O103" s="28"/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 spans="1:25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8"/>
      <c r="M104" s="28"/>
      <c r="N104" s="28"/>
      <c r="O104" s="28"/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 spans="1:25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8"/>
      <c r="M105" s="28"/>
      <c r="N105" s="28"/>
      <c r="O105" s="28"/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 spans="1:25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8"/>
      <c r="M106" s="28"/>
      <c r="N106" s="28"/>
      <c r="O106" s="28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 spans="1:25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8"/>
      <c r="M107" s="28"/>
      <c r="N107" s="28"/>
      <c r="O107" s="28"/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 spans="1:25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8"/>
      <c r="M108" s="28"/>
      <c r="N108" s="28"/>
      <c r="O108" s="28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 spans="1:25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8"/>
      <c r="M109" s="28"/>
      <c r="N109" s="28"/>
      <c r="O109" s="28"/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 spans="1:25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8"/>
      <c r="M110" s="28"/>
      <c r="N110" s="28"/>
      <c r="O110" s="28"/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 spans="1:25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8"/>
      <c r="M111" s="28"/>
      <c r="N111" s="28"/>
    </row>
    <row r="112" spans="1:25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8"/>
      <c r="M112" s="28"/>
      <c r="N112" s="28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8"/>
      <c r="M113" s="28"/>
      <c r="N113" s="28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8"/>
      <c r="M114" s="28"/>
      <c r="N114" s="28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8"/>
      <c r="M115" s="28"/>
      <c r="N115" s="28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8"/>
      <c r="M116" s="28"/>
      <c r="N116" s="28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8"/>
      <c r="M117" s="28"/>
      <c r="N117" s="28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8"/>
      <c r="M118" s="28"/>
      <c r="N118" s="28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8"/>
      <c r="M119" s="28"/>
      <c r="N119" s="28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8"/>
      <c r="M120" s="28"/>
      <c r="N120" s="28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8"/>
      <c r="M121" s="28"/>
      <c r="N121" s="28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8"/>
      <c r="M122" s="28"/>
      <c r="N122" s="28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8"/>
      <c r="M123" s="28"/>
      <c r="N123" s="28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8"/>
      <c r="M124" s="28"/>
      <c r="N124" s="28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8"/>
      <c r="M125" s="28"/>
      <c r="N125" s="28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8"/>
      <c r="M126" s="28"/>
      <c r="N126" s="28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8"/>
      <c r="M127" s="28"/>
      <c r="N127" s="28"/>
    </row>
    <row r="128" spans="1:14" x14ac:dyDescent="0.25">
      <c r="A128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2052-E640-4F23-BBDC-CCBB4244B167}">
  <dimension ref="A1:N104"/>
  <sheetViews>
    <sheetView zoomScaleNormal="100" workbookViewId="0">
      <pane xSplit="9" ySplit="4" topLeftCell="J53" activePane="bottomRight" state="frozen"/>
      <selection pane="topRight" activeCell="K1" sqref="K1"/>
      <selection pane="bottomLeft" activeCell="A5" sqref="A5"/>
      <selection pane="bottomRight" activeCell="D69" sqref="D69"/>
    </sheetView>
  </sheetViews>
  <sheetFormatPr defaultRowHeight="15" x14ac:dyDescent="0.25"/>
  <cols>
    <col min="1" max="1" width="9.28515625" style="29" customWidth="1"/>
    <col min="2" max="2" width="53.28515625" customWidth="1"/>
    <col min="3" max="3" width="19" customWidth="1"/>
    <col min="4" max="4" width="26.140625" customWidth="1"/>
    <col min="5" max="5" width="18.140625" customWidth="1"/>
    <col min="6" max="6" width="16" customWidth="1"/>
    <col min="7" max="7" width="19.5703125" customWidth="1"/>
    <col min="8" max="8" width="17.140625" customWidth="1"/>
    <col min="9" max="9" width="22.42578125" customWidth="1"/>
    <col min="10" max="14" width="9.28515625" style="29"/>
  </cols>
  <sheetData>
    <row r="1" spans="1:9" ht="49.7" customHeight="1" x14ac:dyDescent="0.25">
      <c r="A1" s="85" t="s">
        <v>16</v>
      </c>
      <c r="B1" s="85"/>
      <c r="C1" s="85"/>
      <c r="D1" s="85"/>
      <c r="E1" s="85"/>
      <c r="F1" s="85"/>
      <c r="G1" s="85"/>
      <c r="H1" s="85"/>
      <c r="I1" s="85"/>
    </row>
    <row r="2" spans="1:9" ht="48.4" customHeight="1" x14ac:dyDescent="0.25">
      <c r="A2" s="85"/>
      <c r="B2" s="85"/>
      <c r="C2" s="85"/>
      <c r="D2" s="85"/>
      <c r="E2" s="85"/>
      <c r="F2" s="85"/>
      <c r="G2" s="85"/>
      <c r="H2" s="85"/>
      <c r="I2" s="85"/>
    </row>
    <row r="3" spans="1:9" ht="15.75" x14ac:dyDescent="0.25">
      <c r="B3" s="5" t="s">
        <v>113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ht="16.5" thickBot="1" x14ac:dyDescent="0.3">
      <c r="B4" s="66" t="s">
        <v>0</v>
      </c>
      <c r="C4" s="31">
        <v>2021</v>
      </c>
      <c r="D4" s="31">
        <v>2022</v>
      </c>
      <c r="E4" s="31">
        <v>2023</v>
      </c>
      <c r="F4" s="31">
        <v>2024</v>
      </c>
      <c r="G4" s="31">
        <v>2025</v>
      </c>
      <c r="H4" s="31">
        <v>2026</v>
      </c>
      <c r="I4" s="31">
        <v>2027</v>
      </c>
    </row>
    <row r="5" spans="1:9" ht="15.75" x14ac:dyDescent="0.25">
      <c r="B5" s="33" t="s">
        <v>72</v>
      </c>
      <c r="C5" s="67"/>
      <c r="D5" s="67"/>
      <c r="E5" s="67"/>
      <c r="F5" s="67"/>
      <c r="G5" s="67"/>
      <c r="H5" s="67"/>
      <c r="I5" s="68"/>
    </row>
    <row r="6" spans="1:9" x14ac:dyDescent="0.25">
      <c r="B6" s="36" t="s">
        <v>73</v>
      </c>
      <c r="C6" s="13"/>
      <c r="D6" s="13"/>
      <c r="E6" s="13"/>
      <c r="F6" s="13"/>
      <c r="G6" s="13"/>
      <c r="H6" s="13"/>
      <c r="I6" s="69"/>
    </row>
    <row r="7" spans="1:9" x14ac:dyDescent="0.25">
      <c r="B7" s="36" t="s">
        <v>74</v>
      </c>
      <c r="C7" s="14"/>
      <c r="D7" s="70"/>
      <c r="E7" s="70"/>
      <c r="F7" s="70"/>
      <c r="G7" s="70"/>
      <c r="H7" s="70"/>
      <c r="I7" s="71"/>
    </row>
    <row r="8" spans="1:9" x14ac:dyDescent="0.25">
      <c r="B8" s="36" t="s">
        <v>75</v>
      </c>
      <c r="C8" s="13"/>
      <c r="D8" s="13"/>
      <c r="E8" s="13"/>
      <c r="F8" s="13"/>
      <c r="G8" s="13"/>
      <c r="H8" s="13"/>
      <c r="I8" s="69"/>
    </row>
    <row r="9" spans="1:9" x14ac:dyDescent="0.25">
      <c r="B9" s="36" t="s">
        <v>76</v>
      </c>
      <c r="C9" s="14"/>
      <c r="D9" s="70"/>
      <c r="E9" s="70"/>
      <c r="F9" s="70"/>
      <c r="G9" s="70"/>
      <c r="H9" s="70"/>
      <c r="I9" s="71"/>
    </row>
    <row r="10" spans="1:9" x14ac:dyDescent="0.25">
      <c r="B10" s="36" t="s">
        <v>77</v>
      </c>
      <c r="C10" s="14">
        <f>($C$7*C6)+($C$9*C8)</f>
        <v>0</v>
      </c>
      <c r="D10" s="14">
        <f t="shared" ref="D10:I10" si="0">($C$7*D6)+($C$9*D8)</f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72">
        <f t="shared" si="0"/>
        <v>0</v>
      </c>
    </row>
    <row r="11" spans="1:9" x14ac:dyDescent="0.25">
      <c r="B11" s="58" t="s">
        <v>78</v>
      </c>
      <c r="C11" s="3">
        <v>0.5</v>
      </c>
      <c r="D11" s="70"/>
      <c r="E11" s="70"/>
      <c r="F11" s="70"/>
      <c r="G11" s="70"/>
      <c r="H11" s="70"/>
      <c r="I11" s="71"/>
    </row>
    <row r="12" spans="1:9" x14ac:dyDescent="0.25">
      <c r="B12" s="36" t="s">
        <v>79</v>
      </c>
      <c r="C12" s="13"/>
      <c r="D12" s="13"/>
      <c r="E12" s="13"/>
      <c r="F12" s="13"/>
      <c r="G12" s="13"/>
      <c r="H12" s="13"/>
      <c r="I12" s="69"/>
    </row>
    <row r="13" spans="1:9" x14ac:dyDescent="0.25">
      <c r="B13" s="36" t="s">
        <v>80</v>
      </c>
      <c r="C13" s="13"/>
      <c r="D13" s="13"/>
      <c r="E13" s="13"/>
      <c r="F13" s="13"/>
      <c r="G13" s="13"/>
      <c r="H13" s="13"/>
      <c r="I13" s="69"/>
    </row>
    <row r="14" spans="1:9" x14ac:dyDescent="0.25">
      <c r="B14" s="36" t="s">
        <v>81</v>
      </c>
      <c r="C14" s="14">
        <f>($C$7*C12)+($C$9*C13)</f>
        <v>0</v>
      </c>
      <c r="D14" s="14">
        <f t="shared" ref="D14:I14" si="1">($C$7*D12)+($C$9*D13)</f>
        <v>0</v>
      </c>
      <c r="E14" s="14">
        <f t="shared" si="1"/>
        <v>0</v>
      </c>
      <c r="F14" s="14">
        <f t="shared" si="1"/>
        <v>0</v>
      </c>
      <c r="G14" s="14">
        <f t="shared" si="1"/>
        <v>0</v>
      </c>
      <c r="H14" s="14">
        <f t="shared" si="1"/>
        <v>0</v>
      </c>
      <c r="I14" s="72">
        <f t="shared" si="1"/>
        <v>0</v>
      </c>
    </row>
    <row r="15" spans="1:9" ht="15.75" thickBot="1" x14ac:dyDescent="0.3">
      <c r="B15" s="59" t="s">
        <v>82</v>
      </c>
      <c r="C15" s="73">
        <f>(C10-C14)</f>
        <v>0</v>
      </c>
      <c r="D15" s="73">
        <f t="shared" ref="D15:I15" si="2">(D10-D14)</f>
        <v>0</v>
      </c>
      <c r="E15" s="73">
        <f t="shared" si="2"/>
        <v>0</v>
      </c>
      <c r="F15" s="73">
        <f t="shared" si="2"/>
        <v>0</v>
      </c>
      <c r="G15" s="73">
        <f t="shared" si="2"/>
        <v>0</v>
      </c>
      <c r="H15" s="73">
        <f t="shared" si="2"/>
        <v>0</v>
      </c>
      <c r="I15" s="74">
        <f t="shared" si="2"/>
        <v>0</v>
      </c>
    </row>
    <row r="16" spans="1:9" ht="15.75" thickBot="1" x14ac:dyDescent="0.3">
      <c r="B16" s="9"/>
      <c r="C16" s="75"/>
      <c r="D16" s="75"/>
      <c r="E16" s="75"/>
      <c r="F16" s="75"/>
      <c r="G16" s="75"/>
      <c r="H16" s="75"/>
      <c r="I16" s="75"/>
    </row>
    <row r="17" spans="2:9" ht="15.75" x14ac:dyDescent="0.25">
      <c r="B17" s="33" t="s">
        <v>83</v>
      </c>
      <c r="C17" s="76"/>
      <c r="D17" s="76"/>
      <c r="E17" s="76"/>
      <c r="F17" s="76"/>
      <c r="G17" s="76"/>
      <c r="H17" s="76"/>
      <c r="I17" s="77"/>
    </row>
    <row r="18" spans="2:9" x14ac:dyDescent="0.25">
      <c r="B18" s="36" t="s">
        <v>84</v>
      </c>
      <c r="C18" s="13"/>
      <c r="D18" s="13"/>
      <c r="E18" s="13"/>
      <c r="F18" s="13"/>
      <c r="G18" s="13"/>
      <c r="H18" s="13"/>
      <c r="I18" s="69"/>
    </row>
    <row r="19" spans="2:9" x14ac:dyDescent="0.25">
      <c r="B19" s="36" t="s">
        <v>74</v>
      </c>
      <c r="C19" s="14"/>
      <c r="D19" s="70"/>
      <c r="E19" s="70"/>
      <c r="F19" s="70"/>
      <c r="G19" s="70"/>
      <c r="H19" s="70"/>
      <c r="I19" s="71"/>
    </row>
    <row r="20" spans="2:9" x14ac:dyDescent="0.25">
      <c r="B20" s="36" t="s">
        <v>75</v>
      </c>
      <c r="C20" s="13"/>
      <c r="D20" s="13"/>
      <c r="E20" s="13"/>
      <c r="F20" s="13"/>
      <c r="G20" s="13"/>
      <c r="H20" s="13"/>
      <c r="I20" s="69"/>
    </row>
    <row r="21" spans="2:9" x14ac:dyDescent="0.25">
      <c r="B21" s="36" t="s">
        <v>76</v>
      </c>
      <c r="C21" s="14"/>
      <c r="D21" s="70"/>
      <c r="E21" s="70"/>
      <c r="F21" s="70"/>
      <c r="G21" s="70"/>
      <c r="H21" s="70"/>
      <c r="I21" s="71"/>
    </row>
    <row r="22" spans="2:9" x14ac:dyDescent="0.25">
      <c r="B22" s="36" t="s">
        <v>77</v>
      </c>
      <c r="C22" s="14">
        <f>($C$19*C18)+($C$21*C20)</f>
        <v>0</v>
      </c>
      <c r="D22" s="14">
        <f t="shared" ref="D22:I22" si="3">($C$19*D18)+($C$21*D20)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  <c r="I22" s="72">
        <f t="shared" si="3"/>
        <v>0</v>
      </c>
    </row>
    <row r="23" spans="2:9" x14ac:dyDescent="0.25">
      <c r="B23" s="58" t="s">
        <v>78</v>
      </c>
      <c r="C23" s="3">
        <v>0.2</v>
      </c>
      <c r="D23" s="70"/>
      <c r="E23" s="70"/>
      <c r="F23" s="70"/>
      <c r="G23" s="70"/>
      <c r="H23" s="70"/>
      <c r="I23" s="71"/>
    </row>
    <row r="24" spans="2:9" x14ac:dyDescent="0.25">
      <c r="B24" s="36" t="s">
        <v>85</v>
      </c>
      <c r="C24" s="13">
        <f>C18-($C$23*C18)</f>
        <v>0</v>
      </c>
      <c r="D24" s="13">
        <f t="shared" ref="D24:I24" si="4">D18-($C$23*D18)</f>
        <v>0</v>
      </c>
      <c r="E24" s="13">
        <f t="shared" si="4"/>
        <v>0</v>
      </c>
      <c r="F24" s="13">
        <f t="shared" si="4"/>
        <v>0</v>
      </c>
      <c r="G24" s="13">
        <f t="shared" si="4"/>
        <v>0</v>
      </c>
      <c r="H24" s="13">
        <f t="shared" si="4"/>
        <v>0</v>
      </c>
      <c r="I24" s="69">
        <f t="shared" si="4"/>
        <v>0</v>
      </c>
    </row>
    <row r="25" spans="2:9" x14ac:dyDescent="0.25">
      <c r="B25" s="36" t="s">
        <v>80</v>
      </c>
      <c r="C25" s="13">
        <f>C20-($C$23*C20)</f>
        <v>0</v>
      </c>
      <c r="D25" s="13">
        <f t="shared" ref="D25:I25" si="5">D20-($C$23*D20)</f>
        <v>0</v>
      </c>
      <c r="E25" s="13">
        <f t="shared" si="5"/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69">
        <f t="shared" si="5"/>
        <v>0</v>
      </c>
    </row>
    <row r="26" spans="2:9" x14ac:dyDescent="0.25">
      <c r="B26" s="36" t="s">
        <v>86</v>
      </c>
      <c r="C26" s="14">
        <f>($C$19*C24)+($C$21*C25)</f>
        <v>0</v>
      </c>
      <c r="D26" s="14">
        <f t="shared" ref="D26:I26" si="6">($C$19*D24)+($C$21*D25)</f>
        <v>0</v>
      </c>
      <c r="E26" s="14">
        <f t="shared" si="6"/>
        <v>0</v>
      </c>
      <c r="F26" s="14">
        <f t="shared" si="6"/>
        <v>0</v>
      </c>
      <c r="G26" s="14">
        <f t="shared" si="6"/>
        <v>0</v>
      </c>
      <c r="H26" s="14">
        <f t="shared" si="6"/>
        <v>0</v>
      </c>
      <c r="I26" s="72">
        <f t="shared" si="6"/>
        <v>0</v>
      </c>
    </row>
    <row r="27" spans="2:9" ht="15.75" thickBot="1" x14ac:dyDescent="0.3">
      <c r="B27" s="59" t="s">
        <v>87</v>
      </c>
      <c r="C27" s="73">
        <f>(C22-C26)</f>
        <v>0</v>
      </c>
      <c r="D27" s="73">
        <f t="shared" ref="D27:I27" si="7">(D22-D26)</f>
        <v>0</v>
      </c>
      <c r="E27" s="73">
        <f t="shared" si="7"/>
        <v>0</v>
      </c>
      <c r="F27" s="73">
        <f t="shared" si="7"/>
        <v>0</v>
      </c>
      <c r="G27" s="73">
        <f t="shared" si="7"/>
        <v>0</v>
      </c>
      <c r="H27" s="73">
        <f t="shared" si="7"/>
        <v>0</v>
      </c>
      <c r="I27" s="74">
        <f t="shared" si="7"/>
        <v>0</v>
      </c>
    </row>
    <row r="28" spans="2:9" ht="15.75" thickBot="1" x14ac:dyDescent="0.3">
      <c r="B28" s="17"/>
      <c r="C28" s="18"/>
      <c r="D28" s="18"/>
      <c r="E28" s="18"/>
      <c r="F28" s="18"/>
      <c r="G28" s="18"/>
      <c r="H28" s="18"/>
      <c r="I28" s="18"/>
    </row>
    <row r="29" spans="2:9" ht="15.75" x14ac:dyDescent="0.25">
      <c r="B29" s="33" t="s">
        <v>88</v>
      </c>
      <c r="C29" s="76"/>
      <c r="D29" s="76"/>
      <c r="E29" s="76"/>
      <c r="F29" s="76"/>
      <c r="G29" s="76"/>
      <c r="H29" s="76"/>
      <c r="I29" s="77"/>
    </row>
    <row r="30" spans="2:9" x14ac:dyDescent="0.25">
      <c r="B30" s="36" t="s">
        <v>89</v>
      </c>
      <c r="C30" s="13"/>
      <c r="D30" s="13"/>
      <c r="E30" s="13"/>
      <c r="F30" s="13"/>
      <c r="G30" s="13"/>
      <c r="H30" s="13"/>
      <c r="I30" s="69"/>
    </row>
    <row r="31" spans="2:9" x14ac:dyDescent="0.25">
      <c r="B31" s="36" t="s">
        <v>90</v>
      </c>
      <c r="C31" s="14"/>
      <c r="D31" s="70"/>
      <c r="E31" s="70"/>
      <c r="F31" s="70"/>
      <c r="G31" s="70"/>
      <c r="H31" s="70"/>
      <c r="I31" s="71"/>
    </row>
    <row r="32" spans="2:9" x14ac:dyDescent="0.25">
      <c r="B32" s="36" t="s">
        <v>91</v>
      </c>
      <c r="C32" s="14"/>
      <c r="D32" s="70"/>
      <c r="E32" s="70"/>
      <c r="F32" s="70"/>
      <c r="G32" s="70"/>
      <c r="H32" s="70"/>
      <c r="I32" s="71"/>
    </row>
    <row r="33" spans="2:9" x14ac:dyDescent="0.25">
      <c r="B33" s="36" t="s">
        <v>92</v>
      </c>
      <c r="C33" s="13"/>
      <c r="D33" s="13"/>
      <c r="E33" s="13"/>
      <c r="F33" s="13"/>
      <c r="G33" s="13"/>
      <c r="H33" s="13"/>
      <c r="I33" s="69"/>
    </row>
    <row r="34" spans="2:9" x14ac:dyDescent="0.25">
      <c r="B34" s="36" t="s">
        <v>76</v>
      </c>
      <c r="C34" s="14"/>
      <c r="D34" s="70"/>
      <c r="E34" s="70"/>
      <c r="F34" s="70"/>
      <c r="G34" s="70"/>
      <c r="H34" s="70"/>
      <c r="I34" s="71"/>
    </row>
    <row r="35" spans="2:9" x14ac:dyDescent="0.25">
      <c r="B35" s="36" t="s">
        <v>93</v>
      </c>
      <c r="C35" s="14">
        <f>($C$31*C30)+($C$32*C30)+($C$34*C33)</f>
        <v>0</v>
      </c>
      <c r="D35" s="14">
        <f t="shared" ref="D35:I35" si="8">($C$31*D30)+($C$32*D30)+($C$34*D33)</f>
        <v>0</v>
      </c>
      <c r="E35" s="14">
        <f t="shared" si="8"/>
        <v>0</v>
      </c>
      <c r="F35" s="14">
        <f t="shared" si="8"/>
        <v>0</v>
      </c>
      <c r="G35" s="14">
        <f t="shared" si="8"/>
        <v>0</v>
      </c>
      <c r="H35" s="14">
        <f t="shared" si="8"/>
        <v>0</v>
      </c>
      <c r="I35" s="72">
        <f t="shared" si="8"/>
        <v>0</v>
      </c>
    </row>
    <row r="36" spans="2:9" x14ac:dyDescent="0.25">
      <c r="B36" s="58" t="s">
        <v>94</v>
      </c>
      <c r="C36" s="22">
        <v>0.5</v>
      </c>
      <c r="D36" s="70"/>
      <c r="E36" s="70"/>
      <c r="F36" s="70"/>
      <c r="G36" s="70"/>
      <c r="H36" s="70"/>
      <c r="I36" s="71"/>
    </row>
    <row r="37" spans="2:9" x14ac:dyDescent="0.25">
      <c r="B37" s="36" t="s">
        <v>95</v>
      </c>
      <c r="C37" s="13">
        <f>C30-($C$36*C30)</f>
        <v>0</v>
      </c>
      <c r="D37" s="13">
        <f t="shared" ref="D37:I37" si="9">D30-($C$36*D30)</f>
        <v>0</v>
      </c>
      <c r="E37" s="13">
        <f t="shared" si="9"/>
        <v>0</v>
      </c>
      <c r="F37" s="13">
        <f t="shared" si="9"/>
        <v>0</v>
      </c>
      <c r="G37" s="13">
        <f t="shared" si="9"/>
        <v>0</v>
      </c>
      <c r="H37" s="13">
        <f t="shared" si="9"/>
        <v>0</v>
      </c>
      <c r="I37" s="69">
        <f t="shared" si="9"/>
        <v>0</v>
      </c>
    </row>
    <row r="38" spans="2:9" x14ac:dyDescent="0.25">
      <c r="B38" s="36" t="s">
        <v>80</v>
      </c>
      <c r="C38" s="13">
        <f>C33-($C$36*C33)</f>
        <v>0</v>
      </c>
      <c r="D38" s="13">
        <f t="shared" ref="D38:I38" si="10">D33-($C$36*D33)</f>
        <v>0</v>
      </c>
      <c r="E38" s="13">
        <f t="shared" si="10"/>
        <v>0</v>
      </c>
      <c r="F38" s="13">
        <f t="shared" si="10"/>
        <v>0</v>
      </c>
      <c r="G38" s="13">
        <f t="shared" si="10"/>
        <v>0</v>
      </c>
      <c r="H38" s="13">
        <f t="shared" si="10"/>
        <v>0</v>
      </c>
      <c r="I38" s="69">
        <f t="shared" si="10"/>
        <v>0</v>
      </c>
    </row>
    <row r="39" spans="2:9" x14ac:dyDescent="0.25">
      <c r="B39" s="36" t="s">
        <v>96</v>
      </c>
      <c r="C39" s="14">
        <f>($C$31*C37)+($C$32*C37)+($C$34*C38)</f>
        <v>0</v>
      </c>
      <c r="D39" s="14">
        <f t="shared" ref="D39:I39" si="11">($C$31*D37)+($C$32*D37)+($C$34*D38)</f>
        <v>0</v>
      </c>
      <c r="E39" s="14">
        <f t="shared" si="11"/>
        <v>0</v>
      </c>
      <c r="F39" s="14">
        <f t="shared" si="11"/>
        <v>0</v>
      </c>
      <c r="G39" s="14">
        <f t="shared" si="11"/>
        <v>0</v>
      </c>
      <c r="H39" s="14">
        <f t="shared" si="11"/>
        <v>0</v>
      </c>
      <c r="I39" s="72">
        <f t="shared" si="11"/>
        <v>0</v>
      </c>
    </row>
    <row r="40" spans="2:9" ht="15.75" thickBot="1" x14ac:dyDescent="0.3">
      <c r="B40" s="59" t="s">
        <v>97</v>
      </c>
      <c r="C40" s="73">
        <f>(C35-C39)</f>
        <v>0</v>
      </c>
      <c r="D40" s="73">
        <f t="shared" ref="D40:I40" si="12">(D35-D39)</f>
        <v>0</v>
      </c>
      <c r="E40" s="73">
        <f t="shared" si="12"/>
        <v>0</v>
      </c>
      <c r="F40" s="73">
        <f t="shared" si="12"/>
        <v>0</v>
      </c>
      <c r="G40" s="73">
        <f t="shared" si="12"/>
        <v>0</v>
      </c>
      <c r="H40" s="73">
        <f t="shared" si="12"/>
        <v>0</v>
      </c>
      <c r="I40" s="74">
        <f t="shared" si="12"/>
        <v>0</v>
      </c>
    </row>
    <row r="41" spans="2:9" ht="15.75" thickBot="1" x14ac:dyDescent="0.3">
      <c r="B41" s="19"/>
      <c r="C41" s="19"/>
      <c r="D41" s="19"/>
      <c r="E41" s="19"/>
      <c r="F41" s="19"/>
      <c r="G41" s="19"/>
      <c r="H41" s="19"/>
      <c r="I41" s="19"/>
    </row>
    <row r="42" spans="2:9" ht="15.75" x14ac:dyDescent="0.25">
      <c r="B42" s="33" t="s">
        <v>98</v>
      </c>
      <c r="C42" s="76"/>
      <c r="D42" s="76"/>
      <c r="E42" s="76"/>
      <c r="F42" s="76"/>
      <c r="G42" s="76"/>
      <c r="H42" s="76"/>
      <c r="I42" s="77"/>
    </row>
    <row r="43" spans="2:9" x14ac:dyDescent="0.25">
      <c r="B43" s="36" t="s">
        <v>99</v>
      </c>
      <c r="C43" s="13"/>
      <c r="D43" s="13"/>
      <c r="E43" s="13"/>
      <c r="F43" s="13"/>
      <c r="G43" s="13"/>
      <c r="H43" s="13"/>
      <c r="I43" s="69"/>
    </row>
    <row r="44" spans="2:9" x14ac:dyDescent="0.25">
      <c r="B44" s="36" t="s">
        <v>90</v>
      </c>
      <c r="C44" s="14"/>
      <c r="D44" s="70"/>
      <c r="E44" s="70"/>
      <c r="F44" s="70"/>
      <c r="G44" s="70"/>
      <c r="H44" s="70"/>
      <c r="I44" s="71"/>
    </row>
    <row r="45" spans="2:9" x14ac:dyDescent="0.25">
      <c r="B45" s="36" t="s">
        <v>91</v>
      </c>
      <c r="C45" s="14"/>
      <c r="D45" s="70"/>
      <c r="E45" s="70"/>
      <c r="F45" s="70"/>
      <c r="G45" s="70"/>
      <c r="H45" s="70"/>
      <c r="I45" s="71"/>
    </row>
    <row r="46" spans="2:9" x14ac:dyDescent="0.25">
      <c r="B46" s="36" t="s">
        <v>92</v>
      </c>
      <c r="C46" s="13"/>
      <c r="D46" s="13"/>
      <c r="E46" s="13"/>
      <c r="F46" s="13"/>
      <c r="G46" s="13"/>
      <c r="H46" s="13"/>
      <c r="I46" s="69"/>
    </row>
    <row r="47" spans="2:9" x14ac:dyDescent="0.25">
      <c r="B47" s="36" t="s">
        <v>76</v>
      </c>
      <c r="C47" s="14"/>
      <c r="D47" s="70"/>
      <c r="E47" s="70"/>
      <c r="F47" s="70"/>
      <c r="G47" s="70"/>
      <c r="H47" s="70"/>
      <c r="I47" s="71"/>
    </row>
    <row r="48" spans="2:9" x14ac:dyDescent="0.25">
      <c r="B48" s="36" t="s">
        <v>100</v>
      </c>
      <c r="C48" s="14">
        <f>($C$44*C43)+($C$45*C43)+($C$47*C46)</f>
        <v>0</v>
      </c>
      <c r="D48" s="14">
        <f t="shared" ref="D48:I48" si="13">($C$44*D43)+($C$45*D43)+($C$47*D46)</f>
        <v>0</v>
      </c>
      <c r="E48" s="14">
        <f t="shared" si="13"/>
        <v>0</v>
      </c>
      <c r="F48" s="14">
        <f t="shared" si="13"/>
        <v>0</v>
      </c>
      <c r="G48" s="14">
        <f t="shared" si="13"/>
        <v>0</v>
      </c>
      <c r="H48" s="14">
        <f t="shared" si="13"/>
        <v>0</v>
      </c>
      <c r="I48" s="72">
        <f t="shared" si="13"/>
        <v>0</v>
      </c>
    </row>
    <row r="49" spans="2:9" x14ac:dyDescent="0.25">
      <c r="B49" s="58" t="s">
        <v>94</v>
      </c>
      <c r="C49" s="3">
        <v>0.6</v>
      </c>
      <c r="D49" s="70"/>
      <c r="E49" s="70"/>
      <c r="F49" s="70"/>
      <c r="G49" s="70"/>
      <c r="H49" s="70"/>
      <c r="I49" s="71"/>
    </row>
    <row r="50" spans="2:9" x14ac:dyDescent="0.25">
      <c r="B50" s="36" t="s">
        <v>95</v>
      </c>
      <c r="C50" s="13"/>
      <c r="D50" s="13"/>
      <c r="E50" s="13"/>
      <c r="F50" s="13"/>
      <c r="G50" s="13"/>
      <c r="H50" s="13"/>
      <c r="I50" s="69"/>
    </row>
    <row r="51" spans="2:9" x14ac:dyDescent="0.25">
      <c r="B51" s="36" t="s">
        <v>80</v>
      </c>
      <c r="C51" s="13"/>
      <c r="D51" s="13"/>
      <c r="E51" s="13"/>
      <c r="F51" s="13"/>
      <c r="G51" s="13"/>
      <c r="H51" s="13"/>
      <c r="I51" s="69"/>
    </row>
    <row r="52" spans="2:9" x14ac:dyDescent="0.25">
      <c r="B52" s="36" t="s">
        <v>101</v>
      </c>
      <c r="C52" s="14">
        <f>($C$44*C50)+($C$45*C50)+($C$47*C51)</f>
        <v>0</v>
      </c>
      <c r="D52" s="14">
        <f t="shared" ref="D52:I52" si="14">($C$44*D50)+($C$45*D50)+($C$47*D51)</f>
        <v>0</v>
      </c>
      <c r="E52" s="14">
        <f t="shared" si="14"/>
        <v>0</v>
      </c>
      <c r="F52" s="14">
        <f t="shared" si="14"/>
        <v>0</v>
      </c>
      <c r="G52" s="14">
        <f t="shared" si="14"/>
        <v>0</v>
      </c>
      <c r="H52" s="14">
        <f t="shared" si="14"/>
        <v>0</v>
      </c>
      <c r="I52" s="72">
        <f t="shared" si="14"/>
        <v>0</v>
      </c>
    </row>
    <row r="53" spans="2:9" ht="15.75" thickBot="1" x14ac:dyDescent="0.3">
      <c r="B53" s="59" t="s">
        <v>102</v>
      </c>
      <c r="C53" s="73">
        <f>(C48-C52)</f>
        <v>0</v>
      </c>
      <c r="D53" s="73">
        <f t="shared" ref="D53:I53" si="15">(D48-D52)</f>
        <v>0</v>
      </c>
      <c r="E53" s="73">
        <f t="shared" si="15"/>
        <v>0</v>
      </c>
      <c r="F53" s="73">
        <f t="shared" si="15"/>
        <v>0</v>
      </c>
      <c r="G53" s="73">
        <f t="shared" si="15"/>
        <v>0</v>
      </c>
      <c r="H53" s="73">
        <f t="shared" si="15"/>
        <v>0</v>
      </c>
      <c r="I53" s="74">
        <f t="shared" si="15"/>
        <v>0</v>
      </c>
    </row>
    <row r="54" spans="2:9" ht="15.75" thickBot="1" x14ac:dyDescent="0.3">
      <c r="B54" s="20"/>
      <c r="C54" s="21"/>
      <c r="D54" s="21"/>
      <c r="E54" s="21"/>
      <c r="F54" s="21"/>
      <c r="G54" s="21"/>
      <c r="H54" s="21"/>
      <c r="I54" s="21"/>
    </row>
    <row r="55" spans="2:9" ht="15.75" x14ac:dyDescent="0.25">
      <c r="B55" s="33" t="s">
        <v>103</v>
      </c>
      <c r="C55" s="76"/>
      <c r="D55" s="76"/>
      <c r="E55" s="76"/>
      <c r="F55" s="76"/>
      <c r="G55" s="76"/>
      <c r="H55" s="76"/>
      <c r="I55" s="77"/>
    </row>
    <row r="56" spans="2:9" x14ac:dyDescent="0.25">
      <c r="B56" s="36" t="s">
        <v>104</v>
      </c>
      <c r="C56" s="13"/>
      <c r="D56" s="13"/>
      <c r="E56" s="13"/>
      <c r="F56" s="13"/>
      <c r="G56" s="13"/>
      <c r="H56" s="13"/>
      <c r="I56" s="69"/>
    </row>
    <row r="57" spans="2:9" x14ac:dyDescent="0.25">
      <c r="B57" s="36" t="s">
        <v>105</v>
      </c>
      <c r="C57" s="14"/>
      <c r="D57" s="70"/>
      <c r="E57" s="70"/>
      <c r="F57" s="70"/>
      <c r="G57" s="70"/>
      <c r="H57" s="70"/>
      <c r="I57" s="71"/>
    </row>
    <row r="58" spans="2:9" x14ac:dyDescent="0.25">
      <c r="B58" s="36" t="s">
        <v>106</v>
      </c>
      <c r="C58" s="13"/>
      <c r="D58" s="13"/>
      <c r="E58" s="13"/>
      <c r="F58" s="13"/>
      <c r="G58" s="13"/>
      <c r="H58" s="13"/>
      <c r="I58" s="69"/>
    </row>
    <row r="59" spans="2:9" x14ac:dyDescent="0.25">
      <c r="B59" s="36" t="s">
        <v>76</v>
      </c>
      <c r="C59" s="14"/>
      <c r="D59" s="70"/>
      <c r="E59" s="70"/>
      <c r="F59" s="70"/>
      <c r="G59" s="70"/>
      <c r="H59" s="70"/>
      <c r="I59" s="71"/>
    </row>
    <row r="60" spans="2:9" x14ac:dyDescent="0.25">
      <c r="B60" s="36" t="s">
        <v>107</v>
      </c>
      <c r="C60" s="14">
        <f>($C$57*C56)+($C$59*C58)</f>
        <v>0</v>
      </c>
      <c r="D60" s="14">
        <f t="shared" ref="D60:I60" si="16">($C$57*D56)+($C$59*D58)</f>
        <v>0</v>
      </c>
      <c r="E60" s="14">
        <f t="shared" si="16"/>
        <v>0</v>
      </c>
      <c r="F60" s="14">
        <f t="shared" si="16"/>
        <v>0</v>
      </c>
      <c r="G60" s="14">
        <f t="shared" si="16"/>
        <v>0</v>
      </c>
      <c r="H60" s="14">
        <f t="shared" si="16"/>
        <v>0</v>
      </c>
      <c r="I60" s="72">
        <f t="shared" si="16"/>
        <v>0</v>
      </c>
    </row>
    <row r="61" spans="2:9" x14ac:dyDescent="0.25">
      <c r="B61" s="58" t="s">
        <v>108</v>
      </c>
      <c r="C61" s="3">
        <v>0.7</v>
      </c>
      <c r="D61" s="3"/>
      <c r="E61" s="3"/>
      <c r="F61" s="3"/>
      <c r="G61" s="3"/>
      <c r="H61" s="3"/>
      <c r="I61" s="57"/>
    </row>
    <row r="62" spans="2:9" x14ac:dyDescent="0.25">
      <c r="B62" s="36" t="s">
        <v>109</v>
      </c>
      <c r="C62" s="13">
        <f>C56-($C$61*C56)</f>
        <v>0</v>
      </c>
      <c r="D62" s="13">
        <f t="shared" ref="D62:I62" si="17">D56-($C$61*D56)</f>
        <v>0</v>
      </c>
      <c r="E62" s="13">
        <f t="shared" si="17"/>
        <v>0</v>
      </c>
      <c r="F62" s="13">
        <f t="shared" si="17"/>
        <v>0</v>
      </c>
      <c r="G62" s="13">
        <f t="shared" si="17"/>
        <v>0</v>
      </c>
      <c r="H62" s="13">
        <f t="shared" si="17"/>
        <v>0</v>
      </c>
      <c r="I62" s="69">
        <f t="shared" si="17"/>
        <v>0</v>
      </c>
    </row>
    <row r="63" spans="2:9" x14ac:dyDescent="0.25">
      <c r="B63" s="36" t="s">
        <v>80</v>
      </c>
      <c r="C63" s="13">
        <f>C58-($C$61*C58)</f>
        <v>0</v>
      </c>
      <c r="D63" s="13">
        <f t="shared" ref="D63:I63" si="18">D58-($C$61*D58)</f>
        <v>0</v>
      </c>
      <c r="E63" s="13">
        <f t="shared" si="18"/>
        <v>0</v>
      </c>
      <c r="F63" s="13">
        <f t="shared" si="18"/>
        <v>0</v>
      </c>
      <c r="G63" s="13">
        <f t="shared" si="18"/>
        <v>0</v>
      </c>
      <c r="H63" s="13">
        <f t="shared" si="18"/>
        <v>0</v>
      </c>
      <c r="I63" s="69">
        <f t="shared" si="18"/>
        <v>0</v>
      </c>
    </row>
    <row r="64" spans="2:9" x14ac:dyDescent="0.25">
      <c r="B64" s="36" t="s">
        <v>110</v>
      </c>
      <c r="C64" s="14">
        <f>($C$57*C62)+($C$59*C63)</f>
        <v>0</v>
      </c>
      <c r="D64" s="14">
        <f t="shared" ref="D64:I64" si="19">($C$57*D62)+($C$59*D63)</f>
        <v>0</v>
      </c>
      <c r="E64" s="14">
        <f t="shared" si="19"/>
        <v>0</v>
      </c>
      <c r="F64" s="14">
        <f t="shared" si="19"/>
        <v>0</v>
      </c>
      <c r="G64" s="14">
        <f t="shared" si="19"/>
        <v>0</v>
      </c>
      <c r="H64" s="14">
        <f t="shared" si="19"/>
        <v>0</v>
      </c>
      <c r="I64" s="72">
        <f t="shared" si="19"/>
        <v>0</v>
      </c>
    </row>
    <row r="65" spans="2:9" ht="15.75" thickBot="1" x14ac:dyDescent="0.3">
      <c r="B65" s="59" t="s">
        <v>111</v>
      </c>
      <c r="C65" s="73">
        <f>(C60-C64)</f>
        <v>0</v>
      </c>
      <c r="D65" s="73">
        <f t="shared" ref="D65:I65" si="20">(D60-D64)</f>
        <v>0</v>
      </c>
      <c r="E65" s="73">
        <f t="shared" si="20"/>
        <v>0</v>
      </c>
      <c r="F65" s="73">
        <f t="shared" si="20"/>
        <v>0</v>
      </c>
      <c r="G65" s="73">
        <f t="shared" si="20"/>
        <v>0</v>
      </c>
      <c r="H65" s="73">
        <f t="shared" si="20"/>
        <v>0</v>
      </c>
      <c r="I65" s="74">
        <f t="shared" si="20"/>
        <v>0</v>
      </c>
    </row>
    <row r="66" spans="2:9" ht="15.75" thickBot="1" x14ac:dyDescent="0.3">
      <c r="B66" s="64" t="s">
        <v>112</v>
      </c>
      <c r="C66" s="78">
        <f>(C15+C27+C40+C53+C65)</f>
        <v>0</v>
      </c>
      <c r="D66" s="78">
        <f t="shared" ref="D66:I66" si="21">(D15+D27+D40+D53+D65)</f>
        <v>0</v>
      </c>
      <c r="E66" s="78">
        <f t="shared" si="21"/>
        <v>0</v>
      </c>
      <c r="F66" s="78">
        <f t="shared" si="21"/>
        <v>0</v>
      </c>
      <c r="G66" s="78">
        <f t="shared" si="21"/>
        <v>0</v>
      </c>
      <c r="H66" s="78">
        <f t="shared" si="21"/>
        <v>0</v>
      </c>
      <c r="I66" s="79">
        <f t="shared" si="21"/>
        <v>0</v>
      </c>
    </row>
    <row r="67" spans="2:9" s="29" customFormat="1" x14ac:dyDescent="0.25"/>
    <row r="68" spans="2:9" s="29" customFormat="1" x14ac:dyDescent="0.25"/>
    <row r="69" spans="2:9" s="29" customFormat="1" x14ac:dyDescent="0.25"/>
    <row r="70" spans="2:9" s="29" customFormat="1" x14ac:dyDescent="0.25"/>
    <row r="71" spans="2:9" s="29" customFormat="1" x14ac:dyDescent="0.25"/>
    <row r="72" spans="2:9" s="29" customFormat="1" x14ac:dyDescent="0.25"/>
    <row r="73" spans="2:9" s="29" customFormat="1" x14ac:dyDescent="0.25"/>
    <row r="74" spans="2:9" s="29" customFormat="1" x14ac:dyDescent="0.25"/>
    <row r="75" spans="2:9" s="29" customFormat="1" x14ac:dyDescent="0.25"/>
    <row r="76" spans="2:9" s="29" customFormat="1" x14ac:dyDescent="0.25"/>
    <row r="77" spans="2:9" s="29" customFormat="1" x14ac:dyDescent="0.25"/>
    <row r="78" spans="2:9" s="29" customFormat="1" x14ac:dyDescent="0.25"/>
    <row r="79" spans="2:9" s="29" customFormat="1" x14ac:dyDescent="0.25"/>
    <row r="80" spans="2:9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</sheetData>
  <mergeCells count="1">
    <mergeCell ref="A1:I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D2A5E-A3DA-46B8-8732-7D76F2F588B9}">
  <dimension ref="A1:M68"/>
  <sheetViews>
    <sheetView zoomScaleNormal="100" workbookViewId="0">
      <pane xSplit="9" ySplit="4" topLeftCell="J5" activePane="bottomRight" state="frozen"/>
      <selection pane="topRight" activeCell="K1" sqref="K1"/>
      <selection pane="bottomLeft" activeCell="A5" sqref="A5"/>
      <selection pane="bottomRight" activeCell="D24" sqref="D24"/>
    </sheetView>
  </sheetViews>
  <sheetFormatPr defaultRowHeight="15" x14ac:dyDescent="0.25"/>
  <cols>
    <col min="1" max="1" width="9.28515625" style="29" customWidth="1"/>
    <col min="2" max="2" width="61.5703125" customWidth="1"/>
    <col min="3" max="3" width="19" customWidth="1"/>
    <col min="4" max="4" width="26.140625" customWidth="1"/>
    <col min="5" max="5" width="18.140625" customWidth="1"/>
    <col min="6" max="6" width="16" customWidth="1"/>
    <col min="7" max="7" width="19.5703125" customWidth="1"/>
    <col min="8" max="8" width="17.140625" customWidth="1"/>
    <col min="9" max="9" width="22.42578125" customWidth="1"/>
    <col min="10" max="13" width="9.28515625" style="29"/>
  </cols>
  <sheetData>
    <row r="1" spans="1:9" ht="49.7" customHeight="1" x14ac:dyDescent="0.25">
      <c r="A1" s="85" t="s">
        <v>16</v>
      </c>
      <c r="B1" s="85"/>
      <c r="C1" s="85"/>
      <c r="D1" s="85"/>
      <c r="E1" s="85"/>
      <c r="F1" s="85"/>
      <c r="G1" s="85"/>
      <c r="H1" s="85"/>
      <c r="I1" s="85"/>
    </row>
    <row r="2" spans="1:9" ht="48.4" customHeight="1" x14ac:dyDescent="0.25">
      <c r="A2" s="85"/>
      <c r="B2" s="85"/>
      <c r="C2" s="85"/>
      <c r="D2" s="85"/>
      <c r="E2" s="85"/>
      <c r="F2" s="85"/>
      <c r="G2" s="85"/>
      <c r="H2" s="85"/>
      <c r="I2" s="85"/>
    </row>
    <row r="3" spans="1:9" ht="15.75" x14ac:dyDescent="0.25">
      <c r="B3" s="5" t="s">
        <v>127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ht="15.75" x14ac:dyDescent="0.25">
      <c r="B4" s="4" t="s">
        <v>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  <c r="H4" s="3">
        <v>2026</v>
      </c>
      <c r="I4" s="3">
        <v>2027</v>
      </c>
    </row>
    <row r="5" spans="1:9" ht="15.75" x14ac:dyDescent="0.25">
      <c r="B5" s="4" t="s">
        <v>114</v>
      </c>
      <c r="C5" s="3"/>
      <c r="D5" s="3"/>
      <c r="E5" s="3"/>
      <c r="F5" s="3"/>
      <c r="G5" s="3"/>
      <c r="H5" s="3"/>
      <c r="I5" s="3"/>
    </row>
    <row r="6" spans="1:9" x14ac:dyDescent="0.25">
      <c r="B6" s="2" t="s">
        <v>115</v>
      </c>
      <c r="C6" s="13"/>
      <c r="D6" s="13"/>
      <c r="E6" s="13"/>
      <c r="F6" s="13"/>
      <c r="G6" s="13"/>
      <c r="H6" s="13"/>
      <c r="I6" s="13"/>
    </row>
    <row r="7" spans="1:9" x14ac:dyDescent="0.25">
      <c r="B7" s="2" t="s">
        <v>116</v>
      </c>
      <c r="C7" s="13"/>
      <c r="D7" s="15"/>
      <c r="E7" s="15"/>
      <c r="F7" s="15"/>
      <c r="G7" s="15"/>
      <c r="H7" s="15"/>
      <c r="I7" s="15"/>
    </row>
    <row r="8" spans="1:9" x14ac:dyDescent="0.25">
      <c r="B8" s="2" t="s">
        <v>117</v>
      </c>
      <c r="C8" s="14"/>
      <c r="D8" s="15"/>
      <c r="E8" s="15"/>
      <c r="F8" s="15"/>
      <c r="G8" s="15"/>
      <c r="H8" s="15"/>
      <c r="I8" s="15"/>
    </row>
    <row r="9" spans="1:9" x14ac:dyDescent="0.25">
      <c r="B9" s="3" t="s">
        <v>118</v>
      </c>
      <c r="C9" s="16">
        <f>($C$8*$C$7*C6)</f>
        <v>0</v>
      </c>
      <c r="D9" s="16">
        <f t="shared" ref="D9:I9" si="0">($C$8*$C$7*D6)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</row>
    <row r="10" spans="1:9" x14ac:dyDescent="0.25">
      <c r="B10" s="17"/>
      <c r="C10" s="18"/>
      <c r="D10" s="18"/>
      <c r="E10" s="18"/>
      <c r="F10" s="18"/>
      <c r="G10" s="18"/>
      <c r="H10" s="18"/>
      <c r="I10" s="18"/>
    </row>
    <row r="11" spans="1:9" ht="15.75" x14ac:dyDescent="0.25">
      <c r="B11" s="4" t="s">
        <v>119</v>
      </c>
      <c r="C11" s="23"/>
      <c r="D11" s="23"/>
      <c r="E11" s="23"/>
      <c r="F11" s="23"/>
      <c r="G11" s="23"/>
      <c r="H11" s="23"/>
      <c r="I11" s="23"/>
    </row>
    <row r="12" spans="1:9" x14ac:dyDescent="0.25">
      <c r="B12" s="2" t="s">
        <v>120</v>
      </c>
      <c r="C12" s="13"/>
      <c r="D12" s="13"/>
      <c r="E12" s="13"/>
      <c r="F12" s="13"/>
      <c r="G12" s="13"/>
      <c r="H12" s="13"/>
      <c r="I12" s="13"/>
    </row>
    <row r="13" spans="1:9" x14ac:dyDescent="0.25">
      <c r="B13" s="2" t="s">
        <v>121</v>
      </c>
      <c r="C13" s="13"/>
      <c r="D13" s="15"/>
      <c r="E13" s="15"/>
      <c r="F13" s="15"/>
      <c r="G13" s="15"/>
      <c r="H13" s="15"/>
      <c r="I13" s="15"/>
    </row>
    <row r="14" spans="1:9" x14ac:dyDescent="0.25">
      <c r="B14" s="2" t="s">
        <v>122</v>
      </c>
      <c r="C14" s="14"/>
      <c r="D14" s="15"/>
      <c r="E14" s="15"/>
      <c r="F14" s="15"/>
      <c r="G14" s="15"/>
      <c r="H14" s="15"/>
      <c r="I14" s="15"/>
    </row>
    <row r="15" spans="1:9" x14ac:dyDescent="0.25">
      <c r="B15" s="2" t="s">
        <v>123</v>
      </c>
      <c r="C15" s="14">
        <f>($C$14*$C$13)*C12</f>
        <v>0</v>
      </c>
      <c r="D15" s="14">
        <f t="shared" ref="D15:I15" si="1">($C$14*$C$13)*D12</f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</row>
    <row r="16" spans="1:9" x14ac:dyDescent="0.25">
      <c r="B16" s="3" t="s">
        <v>124</v>
      </c>
      <c r="C16" s="3">
        <v>0.2</v>
      </c>
      <c r="D16" s="15"/>
      <c r="E16" s="15"/>
      <c r="F16" s="15"/>
      <c r="G16" s="15"/>
      <c r="H16" s="15"/>
      <c r="I16" s="15"/>
    </row>
    <row r="17" spans="2:9" x14ac:dyDescent="0.25">
      <c r="B17" s="2" t="s">
        <v>125</v>
      </c>
      <c r="C17" s="13">
        <f>C12-($C$16*C12)</f>
        <v>0</v>
      </c>
      <c r="D17" s="13">
        <f t="shared" ref="D17:I17" si="2">D12-($C$16*D12)</f>
        <v>0</v>
      </c>
      <c r="E17" s="13">
        <f t="shared" si="2"/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2:9" x14ac:dyDescent="0.25">
      <c r="B18" s="2" t="s">
        <v>126</v>
      </c>
      <c r="C18" s="14">
        <f>($C$13*$C$14)*C17</f>
        <v>0</v>
      </c>
      <c r="D18" s="14">
        <f t="shared" ref="D18:I18" si="3">($C$13*$C$14)*D17</f>
        <v>0</v>
      </c>
      <c r="E18" s="14">
        <f t="shared" si="3"/>
        <v>0</v>
      </c>
      <c r="F18" s="14">
        <f t="shared" si="3"/>
        <v>0</v>
      </c>
      <c r="G18" s="14">
        <f t="shared" si="3"/>
        <v>0</v>
      </c>
      <c r="H18" s="14">
        <f t="shared" si="3"/>
        <v>0</v>
      </c>
      <c r="I18" s="14">
        <f t="shared" si="3"/>
        <v>0</v>
      </c>
    </row>
    <row r="19" spans="2:9" x14ac:dyDescent="0.25">
      <c r="B19" s="3" t="s">
        <v>128</v>
      </c>
      <c r="C19" s="16">
        <f>(C15-C18)</f>
        <v>0</v>
      </c>
      <c r="D19" s="16">
        <f t="shared" ref="D19:I19" si="4">(D15-D18)</f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  <c r="H19" s="16">
        <f t="shared" si="4"/>
        <v>0</v>
      </c>
      <c r="I19" s="16">
        <f t="shared" si="4"/>
        <v>0</v>
      </c>
    </row>
    <row r="20" spans="2:9" x14ac:dyDescent="0.25">
      <c r="B20" s="3" t="s">
        <v>129</v>
      </c>
      <c r="C20" s="16">
        <f>(C9+C19)</f>
        <v>0</v>
      </c>
      <c r="D20" s="16">
        <f t="shared" ref="D20:I20" si="5">(D9+D19)</f>
        <v>0</v>
      </c>
      <c r="E20" s="16">
        <f t="shared" si="5"/>
        <v>0</v>
      </c>
      <c r="F20" s="16">
        <f t="shared" si="5"/>
        <v>0</v>
      </c>
      <c r="G20" s="16">
        <f t="shared" si="5"/>
        <v>0</v>
      </c>
      <c r="H20" s="16">
        <f t="shared" si="5"/>
        <v>0</v>
      </c>
      <c r="I20" s="16">
        <f t="shared" si="5"/>
        <v>0</v>
      </c>
    </row>
    <row r="21" spans="2:9" s="29" customFormat="1" x14ac:dyDescent="0.25"/>
    <row r="22" spans="2:9" s="29" customFormat="1" x14ac:dyDescent="0.25"/>
    <row r="23" spans="2:9" s="29" customFormat="1" x14ac:dyDescent="0.25"/>
    <row r="24" spans="2:9" s="29" customFormat="1" x14ac:dyDescent="0.25"/>
    <row r="25" spans="2:9" s="29" customFormat="1" x14ac:dyDescent="0.25"/>
    <row r="26" spans="2:9" s="29" customFormat="1" x14ac:dyDescent="0.25"/>
    <row r="27" spans="2:9" s="29" customFormat="1" x14ac:dyDescent="0.25"/>
    <row r="28" spans="2:9" s="29" customFormat="1" x14ac:dyDescent="0.25"/>
    <row r="29" spans="2:9" s="29" customFormat="1" x14ac:dyDescent="0.25"/>
    <row r="30" spans="2:9" s="29" customFormat="1" x14ac:dyDescent="0.25"/>
    <row r="31" spans="2:9" s="29" customFormat="1" x14ac:dyDescent="0.25"/>
    <row r="32" spans="2:9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  <row r="43" s="29" customFormat="1" x14ac:dyDescent="0.25"/>
    <row r="44" s="29" customFormat="1" x14ac:dyDescent="0.25"/>
    <row r="45" s="29" customFormat="1" x14ac:dyDescent="0.25"/>
    <row r="46" s="29" customFormat="1" x14ac:dyDescent="0.25"/>
    <row r="47" s="29" customFormat="1" x14ac:dyDescent="0.25"/>
    <row r="48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</sheetData>
  <mergeCells count="1">
    <mergeCell ref="A1:I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8"/>
  <sheetViews>
    <sheetView zoomScale="90" zoomScaleNormal="90" workbookViewId="0">
      <pane xSplit="10" ySplit="4" topLeftCell="S71" activePane="bottomRight" state="frozen"/>
      <selection pane="topRight" activeCell="K1" sqref="K1"/>
      <selection pane="bottomLeft" activeCell="A5" sqref="A5"/>
      <selection pane="bottomRight" activeCell="C68" sqref="C68"/>
    </sheetView>
  </sheetViews>
  <sheetFormatPr defaultRowHeight="15" x14ac:dyDescent="0.25"/>
  <cols>
    <col min="1" max="1" width="9.28515625" customWidth="1"/>
    <col min="2" max="2" width="42" customWidth="1"/>
    <col min="3" max="3" width="19" customWidth="1"/>
    <col min="4" max="4" width="26.140625" customWidth="1"/>
    <col min="5" max="5" width="18.140625" customWidth="1"/>
    <col min="6" max="6" width="16" customWidth="1"/>
    <col min="7" max="7" width="19.5703125" customWidth="1"/>
    <col min="8" max="8" width="17.140625" customWidth="1"/>
    <col min="9" max="9" width="22.42578125" customWidth="1"/>
    <col min="10" max="10" width="15.140625" customWidth="1"/>
    <col min="12" max="15" width="9.28515625" style="26"/>
  </cols>
  <sheetData>
    <row r="1" spans="1:25" ht="49.7" customHeight="1" x14ac:dyDescent="0.25">
      <c r="A1" s="86" t="s">
        <v>16</v>
      </c>
      <c r="B1" s="86"/>
      <c r="C1" s="86"/>
      <c r="D1" s="86"/>
      <c r="E1" s="86"/>
      <c r="F1" s="86"/>
      <c r="G1" s="86"/>
      <c r="H1" s="86"/>
      <c r="I1" s="86"/>
      <c r="J1" s="86"/>
      <c r="K1" s="28"/>
      <c r="L1" s="28"/>
      <c r="M1" s="28"/>
      <c r="N1" s="28"/>
      <c r="O1" s="28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48.4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28"/>
      <c r="L2" s="28"/>
      <c r="M2" s="28"/>
      <c r="N2" s="28"/>
      <c r="O2" s="28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x14ac:dyDescent="0.25">
      <c r="A3" s="29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7" t="s">
        <v>8</v>
      </c>
      <c r="K3" s="28"/>
      <c r="L3" s="28"/>
      <c r="M3" s="28"/>
      <c r="N3" s="28"/>
      <c r="O3" s="28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15.75" thickBot="1" x14ac:dyDescent="0.3">
      <c r="A4" s="29"/>
      <c r="B4" s="30"/>
      <c r="C4" s="31">
        <v>2021</v>
      </c>
      <c r="D4" s="31">
        <v>2022</v>
      </c>
      <c r="E4" s="31">
        <v>2023</v>
      </c>
      <c r="F4" s="31">
        <v>2024</v>
      </c>
      <c r="G4" s="31">
        <v>2025</v>
      </c>
      <c r="H4" s="31">
        <v>2026</v>
      </c>
      <c r="I4" s="31">
        <v>2027</v>
      </c>
      <c r="J4" s="32"/>
      <c r="K4" s="28"/>
      <c r="L4" s="28"/>
      <c r="M4" s="28"/>
      <c r="N4" s="28"/>
      <c r="O4" s="28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8.399999999999999" customHeight="1" x14ac:dyDescent="0.25">
      <c r="A5" s="29"/>
      <c r="B5" s="33" t="s">
        <v>9</v>
      </c>
      <c r="C5" s="34"/>
      <c r="D5" s="34"/>
      <c r="E5" s="34"/>
      <c r="F5" s="34"/>
      <c r="G5" s="34"/>
      <c r="H5" s="34"/>
      <c r="I5" s="34"/>
      <c r="J5" s="35"/>
      <c r="K5" s="28"/>
      <c r="L5" s="28"/>
      <c r="M5" s="28"/>
      <c r="N5" s="28"/>
      <c r="O5" s="28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x14ac:dyDescent="0.25">
      <c r="A6" s="29"/>
      <c r="B6" s="36" t="s">
        <v>10</v>
      </c>
      <c r="C6" s="24">
        <v>800</v>
      </c>
      <c r="D6" s="24"/>
      <c r="E6" s="24"/>
      <c r="F6" s="24"/>
      <c r="G6" s="24"/>
      <c r="H6" s="24"/>
      <c r="I6" s="24"/>
      <c r="J6" s="37">
        <f>SUM(C6:I6)</f>
        <v>800</v>
      </c>
      <c r="K6" s="28"/>
      <c r="L6" s="28"/>
      <c r="M6" s="28"/>
      <c r="N6" s="28"/>
      <c r="O6" s="28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x14ac:dyDescent="0.25">
      <c r="A7" s="29"/>
      <c r="B7" s="80" t="s">
        <v>11</v>
      </c>
      <c r="C7" s="81">
        <v>1000</v>
      </c>
      <c r="D7" s="81"/>
      <c r="E7" s="81"/>
      <c r="F7" s="81">
        <v>21</v>
      </c>
      <c r="G7" s="81"/>
      <c r="H7" s="81"/>
      <c r="I7" s="81"/>
      <c r="J7" s="37">
        <f>SUM(C7:I7)</f>
        <v>1021</v>
      </c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x14ac:dyDescent="0.25">
      <c r="A8" s="29"/>
      <c r="B8" s="36" t="s">
        <v>12</v>
      </c>
      <c r="C8" s="24">
        <v>500</v>
      </c>
      <c r="D8" s="24">
        <v>22</v>
      </c>
      <c r="E8" s="24">
        <v>23</v>
      </c>
      <c r="F8" s="24"/>
      <c r="G8" s="24"/>
      <c r="H8" s="24">
        <v>2</v>
      </c>
      <c r="I8" s="24">
        <v>56</v>
      </c>
      <c r="J8" s="37">
        <f t="shared" ref="J8:J18" si="0">SUM(C8:I8)</f>
        <v>603</v>
      </c>
      <c r="K8" s="28"/>
      <c r="L8" s="28"/>
      <c r="M8" s="28"/>
      <c r="N8" s="28"/>
      <c r="O8" s="28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x14ac:dyDescent="0.25">
      <c r="A9" s="29"/>
      <c r="B9" s="80" t="s">
        <v>13</v>
      </c>
      <c r="C9" s="81">
        <v>8000</v>
      </c>
      <c r="D9" s="81"/>
      <c r="E9" s="81"/>
      <c r="F9" s="81"/>
      <c r="G9" s="81">
        <v>3</v>
      </c>
      <c r="H9" s="81">
        <v>25</v>
      </c>
      <c r="I9" s="81"/>
      <c r="J9" s="37">
        <f t="shared" si="0"/>
        <v>8028</v>
      </c>
      <c r="K9" s="28"/>
      <c r="L9" s="28"/>
      <c r="M9" s="28"/>
      <c r="N9" s="28"/>
      <c r="O9" s="28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x14ac:dyDescent="0.25">
      <c r="A10" s="29"/>
      <c r="B10" s="36" t="s">
        <v>14</v>
      </c>
      <c r="C10" s="24">
        <v>3000</v>
      </c>
      <c r="D10" s="24">
        <v>2</v>
      </c>
      <c r="E10" s="24">
        <v>2</v>
      </c>
      <c r="F10" s="24">
        <v>2</v>
      </c>
      <c r="G10" s="24"/>
      <c r="H10" s="24"/>
      <c r="I10" s="24">
        <v>2</v>
      </c>
      <c r="J10" s="37">
        <f t="shared" si="0"/>
        <v>3008</v>
      </c>
      <c r="K10" s="28"/>
      <c r="L10" s="28"/>
      <c r="M10" s="28"/>
      <c r="N10" s="28"/>
      <c r="O10" s="28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 x14ac:dyDescent="0.25">
      <c r="A11" s="29"/>
      <c r="B11" s="80" t="s">
        <v>82</v>
      </c>
      <c r="C11" s="81">
        <f>'Cost Reduction Calc - Example'!C15</f>
        <v>6800</v>
      </c>
      <c r="D11" s="81">
        <f>'Cost Reduction Calc - Example'!D15</f>
        <v>4584</v>
      </c>
      <c r="E11" s="81">
        <f>'Cost Reduction Calc - Example'!E15</f>
        <v>3806</v>
      </c>
      <c r="F11" s="81">
        <f>'Cost Reduction Calc - Example'!F15</f>
        <v>4452</v>
      </c>
      <c r="G11" s="81">
        <f>'Cost Reduction Calc - Example'!G15</f>
        <v>5036</v>
      </c>
      <c r="H11" s="81">
        <f>'Cost Reduction Calc - Example'!H15</f>
        <v>5800</v>
      </c>
      <c r="I11" s="81">
        <f>'Cost Reduction Calc - Example'!I15</f>
        <v>7440</v>
      </c>
      <c r="J11" s="37">
        <f t="shared" si="0"/>
        <v>37918</v>
      </c>
      <c r="K11" s="28"/>
      <c r="L11" s="28"/>
      <c r="M11" s="28"/>
      <c r="N11" s="28"/>
      <c r="O11" s="28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x14ac:dyDescent="0.25">
      <c r="A12" s="29"/>
      <c r="B12" s="36" t="s">
        <v>87</v>
      </c>
      <c r="C12" s="24">
        <f>'Cost Reduction Calc - Example'!C27</f>
        <v>3740</v>
      </c>
      <c r="D12" s="24">
        <f>'Cost Reduction Calc - Example'!D27</f>
        <v>2640</v>
      </c>
      <c r="E12" s="24">
        <f>'Cost Reduction Calc - Example'!E27</f>
        <v>2240</v>
      </c>
      <c r="F12" s="24">
        <f>'Cost Reduction Calc - Example'!F27</f>
        <v>2580</v>
      </c>
      <c r="G12" s="24">
        <f>'Cost Reduction Calc - Example'!G27</f>
        <v>2660</v>
      </c>
      <c r="H12" s="24">
        <f>'Cost Reduction Calc - Example'!H27</f>
        <v>3100</v>
      </c>
      <c r="I12" s="24">
        <f>'Cost Reduction Calc - Example'!I27</f>
        <v>3660</v>
      </c>
      <c r="J12" s="37">
        <f t="shared" si="0"/>
        <v>20620</v>
      </c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 x14ac:dyDescent="0.25">
      <c r="A13" s="29"/>
      <c r="B13" s="80" t="s">
        <v>97</v>
      </c>
      <c r="C13" s="81">
        <f>'Cost Reduction Calc - Example'!C40</f>
        <v>15150</v>
      </c>
      <c r="D13" s="81">
        <f>'Cost Reduction Calc - Example'!D40</f>
        <v>12200</v>
      </c>
      <c r="E13" s="81">
        <f>'Cost Reduction Calc - Example'!E40</f>
        <v>7600</v>
      </c>
      <c r="F13" s="81">
        <f>'Cost Reduction Calc - Example'!F40</f>
        <v>14150</v>
      </c>
      <c r="G13" s="81">
        <f>'Cost Reduction Calc - Example'!G40</f>
        <v>37150</v>
      </c>
      <c r="H13" s="81">
        <f>'Cost Reduction Calc - Example'!H40</f>
        <v>22050</v>
      </c>
      <c r="I13" s="81">
        <f>'Cost Reduction Calc - Example'!I40</f>
        <v>39450</v>
      </c>
      <c r="J13" s="37">
        <f t="shared" si="0"/>
        <v>147750</v>
      </c>
      <c r="K13" s="28"/>
      <c r="L13" s="28"/>
      <c r="M13" s="28"/>
      <c r="N13" s="28"/>
      <c r="O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 x14ac:dyDescent="0.25">
      <c r="A14" s="29"/>
      <c r="B14" s="36" t="s">
        <v>102</v>
      </c>
      <c r="C14" s="24">
        <f>'Cost Reduction Calc - Example'!C53</f>
        <v>18960</v>
      </c>
      <c r="D14" s="24">
        <f>'Cost Reduction Calc - Example'!D53</f>
        <v>18240</v>
      </c>
      <c r="E14" s="24">
        <f>'Cost Reduction Calc - Example'!E53</f>
        <v>11520</v>
      </c>
      <c r="F14" s="24">
        <f>'Cost Reduction Calc - Example'!F53</f>
        <v>20280</v>
      </c>
      <c r="G14" s="24">
        <f>'Cost Reduction Calc - Example'!G53</f>
        <v>51479.999999999993</v>
      </c>
      <c r="H14" s="24">
        <f>'Cost Reduction Calc - Example'!H53</f>
        <v>33960</v>
      </c>
      <c r="I14" s="24">
        <f>'Cost Reduction Calc - Example'!I53</f>
        <v>60840</v>
      </c>
      <c r="J14" s="37">
        <f t="shared" si="0"/>
        <v>215280</v>
      </c>
      <c r="K14" s="28"/>
      <c r="L14" s="28"/>
      <c r="M14" s="28"/>
      <c r="N14" s="28"/>
      <c r="O14" s="28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 x14ac:dyDescent="0.25">
      <c r="A15" s="29"/>
      <c r="B15" s="80" t="s">
        <v>111</v>
      </c>
      <c r="C15" s="81">
        <f>'Cost Reduction Calc - Example'!C65</f>
        <v>34720</v>
      </c>
      <c r="D15" s="81">
        <f>'Cost Reduction Calc - Example'!D65</f>
        <v>69999.999999999985</v>
      </c>
      <c r="E15" s="81">
        <f>'Cost Reduction Calc - Example'!E65</f>
        <v>45920</v>
      </c>
      <c r="F15" s="81">
        <f>'Cost Reduction Calc - Example'!F65</f>
        <v>68320</v>
      </c>
      <c r="G15" s="81">
        <f>'Cost Reduction Calc - Example'!G65</f>
        <v>153440</v>
      </c>
      <c r="H15" s="81">
        <f>'Cost Reduction Calc - Example'!H65</f>
        <v>141120</v>
      </c>
      <c r="I15" s="81">
        <f>'Cost Reduction Calc - Example'!I65</f>
        <v>253679.99999999997</v>
      </c>
      <c r="J15" s="37">
        <f t="shared" si="0"/>
        <v>767200</v>
      </c>
      <c r="K15" s="28"/>
      <c r="L15" s="28"/>
      <c r="M15" s="28"/>
      <c r="N15" s="28"/>
      <c r="O15" s="28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x14ac:dyDescent="0.25">
      <c r="A16" s="29"/>
      <c r="B16" s="36" t="s">
        <v>118</v>
      </c>
      <c r="C16" s="24">
        <f>'Revenue Increase Calc - Example'!C9</f>
        <v>50000</v>
      </c>
      <c r="D16" s="24">
        <f>'Revenue Increase Calc - Example'!D9</f>
        <v>75000</v>
      </c>
      <c r="E16" s="24">
        <f>'Revenue Increase Calc - Example'!E9</f>
        <v>100000</v>
      </c>
      <c r="F16" s="24">
        <f>'Revenue Increase Calc - Example'!F9</f>
        <v>125000</v>
      </c>
      <c r="G16" s="24">
        <f>'Revenue Increase Calc - Example'!G9</f>
        <v>150000</v>
      </c>
      <c r="H16" s="24">
        <f>'Revenue Increase Calc - Example'!H9</f>
        <v>175000</v>
      </c>
      <c r="I16" s="24">
        <f>'Revenue Increase Calc - Example'!I9</f>
        <v>200000</v>
      </c>
      <c r="J16" s="37">
        <f t="shared" si="0"/>
        <v>875000</v>
      </c>
      <c r="K16" s="28"/>
      <c r="L16" s="28"/>
      <c r="M16" s="28"/>
      <c r="N16" s="28"/>
      <c r="O16" s="28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x14ac:dyDescent="0.25">
      <c r="A17" s="29"/>
      <c r="B17" s="80" t="s">
        <v>128</v>
      </c>
      <c r="C17" s="81">
        <f>'Revenue Increase Calc - Example'!C19</f>
        <v>1200</v>
      </c>
      <c r="D17" s="81">
        <f>'Revenue Increase Calc - Example'!D19</f>
        <v>1800</v>
      </c>
      <c r="E17" s="81">
        <f>'Revenue Increase Calc - Example'!E19</f>
        <v>2400</v>
      </c>
      <c r="F17" s="81">
        <f>'Revenue Increase Calc - Example'!F19</f>
        <v>3000</v>
      </c>
      <c r="G17" s="81">
        <f>'Revenue Increase Calc - Example'!G19</f>
        <v>3600</v>
      </c>
      <c r="H17" s="81">
        <f>'Revenue Increase Calc - Example'!H19</f>
        <v>4200</v>
      </c>
      <c r="I17" s="81">
        <f>'Revenue Increase Calc - Example'!I19</f>
        <v>4800</v>
      </c>
      <c r="J17" s="37">
        <f t="shared" si="0"/>
        <v>21000</v>
      </c>
      <c r="K17" s="28"/>
      <c r="L17" s="28"/>
      <c r="M17" s="28"/>
      <c r="N17" s="28"/>
      <c r="O17" s="28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x14ac:dyDescent="0.25">
      <c r="A18" s="29"/>
      <c r="B18" s="36" t="s">
        <v>22</v>
      </c>
      <c r="C18" s="25"/>
      <c r="D18" s="25"/>
      <c r="E18" s="25"/>
      <c r="F18" s="25"/>
      <c r="G18" s="25"/>
      <c r="H18" s="25"/>
      <c r="I18" s="25"/>
      <c r="J18" s="37">
        <f t="shared" si="0"/>
        <v>0</v>
      </c>
      <c r="K18" s="28"/>
      <c r="L18" s="28"/>
      <c r="M18" s="28"/>
      <c r="N18" s="28"/>
      <c r="O18" s="28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ht="16.5" thickBot="1" x14ac:dyDescent="0.3">
      <c r="A19" s="29"/>
      <c r="B19" s="38" t="s">
        <v>15</v>
      </c>
      <c r="C19" s="39">
        <f t="shared" ref="C19:J19" si="1">SUM(C6:C18)</f>
        <v>143870</v>
      </c>
      <c r="D19" s="39">
        <f t="shared" si="1"/>
        <v>184488</v>
      </c>
      <c r="E19" s="39">
        <f t="shared" si="1"/>
        <v>173511</v>
      </c>
      <c r="F19" s="39">
        <f t="shared" si="1"/>
        <v>237805</v>
      </c>
      <c r="G19" s="39">
        <f t="shared" si="1"/>
        <v>403369</v>
      </c>
      <c r="H19" s="39">
        <f t="shared" si="1"/>
        <v>385257</v>
      </c>
      <c r="I19" s="39">
        <f t="shared" si="1"/>
        <v>569928</v>
      </c>
      <c r="J19" s="40">
        <f t="shared" si="1"/>
        <v>2098228</v>
      </c>
      <c r="K19" s="28"/>
      <c r="L19" s="28"/>
      <c r="M19" s="28"/>
      <c r="N19" s="28"/>
      <c r="O19" s="28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ht="16.5" thickBot="1" x14ac:dyDescent="0.3">
      <c r="A20" s="29"/>
      <c r="B20" s="41"/>
      <c r="C20" s="42"/>
      <c r="D20" s="42"/>
      <c r="E20" s="42"/>
      <c r="F20" s="42"/>
      <c r="G20" s="42"/>
      <c r="H20" s="42"/>
      <c r="I20" s="42"/>
      <c r="J20" s="43"/>
      <c r="K20" s="28"/>
      <c r="L20" s="28"/>
      <c r="M20" s="28"/>
      <c r="N20" s="28"/>
      <c r="O20" s="28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ht="15.75" x14ac:dyDescent="0.25">
      <c r="A21" s="29"/>
      <c r="B21" s="33" t="s">
        <v>17</v>
      </c>
      <c r="C21" s="34"/>
      <c r="D21" s="34"/>
      <c r="E21" s="34"/>
      <c r="F21" s="34"/>
      <c r="G21" s="34"/>
      <c r="H21" s="34"/>
      <c r="I21" s="34"/>
      <c r="J21" s="44"/>
      <c r="K21" s="28"/>
      <c r="L21" s="28"/>
      <c r="M21" s="28"/>
      <c r="N21" s="28"/>
      <c r="O21" s="28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15.75" x14ac:dyDescent="0.25">
      <c r="A22" s="29"/>
      <c r="B22" s="45" t="s">
        <v>18</v>
      </c>
      <c r="C22" s="7">
        <f>SUM(C23:C26)</f>
        <v>13000</v>
      </c>
      <c r="D22" s="7"/>
      <c r="E22" s="7">
        <f t="shared" ref="E22:H22" si="2">SUM(E23:E26)</f>
        <v>0</v>
      </c>
      <c r="F22" s="7">
        <f t="shared" si="2"/>
        <v>2</v>
      </c>
      <c r="G22" s="7">
        <f t="shared" si="2"/>
        <v>2</v>
      </c>
      <c r="H22" s="7">
        <f t="shared" si="2"/>
        <v>3</v>
      </c>
      <c r="I22" s="7">
        <f>SUM(I23:I26)</f>
        <v>3</v>
      </c>
      <c r="J22" s="46">
        <f>SUM(C22:I22)</f>
        <v>13010</v>
      </c>
      <c r="K22" s="28"/>
      <c r="L22" s="28"/>
      <c r="M22" s="28"/>
      <c r="N22" s="28"/>
      <c r="O22" s="28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x14ac:dyDescent="0.25">
      <c r="A23" s="29"/>
      <c r="B23" s="36" t="s">
        <v>19</v>
      </c>
      <c r="C23" s="24">
        <v>2000</v>
      </c>
      <c r="D23" s="24"/>
      <c r="E23" s="24"/>
      <c r="F23" s="24"/>
      <c r="G23" s="24"/>
      <c r="H23" s="24"/>
      <c r="I23" s="24"/>
      <c r="J23" s="37">
        <f>SUM(C23:I23)</f>
        <v>2000</v>
      </c>
      <c r="K23" s="28"/>
      <c r="L23" s="28"/>
      <c r="M23" s="28"/>
      <c r="N23" s="28"/>
      <c r="O23" s="28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x14ac:dyDescent="0.25">
      <c r="A24" s="29"/>
      <c r="B24" s="80" t="s">
        <v>20</v>
      </c>
      <c r="C24" s="81">
        <v>1000</v>
      </c>
      <c r="D24" s="81"/>
      <c r="E24" s="81"/>
      <c r="F24" s="81">
        <v>2</v>
      </c>
      <c r="G24" s="81">
        <v>2</v>
      </c>
      <c r="H24" s="81">
        <v>3</v>
      </c>
      <c r="I24" s="81"/>
      <c r="J24" s="37">
        <f t="shared" ref="J24:J30" si="3">SUM(C24:I24)</f>
        <v>1007</v>
      </c>
      <c r="K24" s="29"/>
      <c r="L24" s="28"/>
      <c r="M24" s="28"/>
      <c r="N24" s="28"/>
      <c r="O24" s="28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x14ac:dyDescent="0.25">
      <c r="A25" s="29"/>
      <c r="B25" s="36" t="s">
        <v>21</v>
      </c>
      <c r="C25" s="24">
        <v>10000</v>
      </c>
      <c r="D25" s="24"/>
      <c r="E25" s="24"/>
      <c r="F25" s="24"/>
      <c r="G25" s="24"/>
      <c r="H25" s="24"/>
      <c r="I25" s="24">
        <v>3</v>
      </c>
      <c r="J25" s="37">
        <f t="shared" si="3"/>
        <v>10003</v>
      </c>
      <c r="K25" s="29"/>
      <c r="L25" s="28"/>
      <c r="M25" s="28"/>
      <c r="N25" s="28"/>
      <c r="O25" s="28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x14ac:dyDescent="0.25">
      <c r="A26" s="29"/>
      <c r="B26" s="80" t="s">
        <v>22</v>
      </c>
      <c r="C26" s="81"/>
      <c r="D26" s="81"/>
      <c r="E26" s="81"/>
      <c r="F26" s="81"/>
      <c r="G26" s="81"/>
      <c r="H26" s="81"/>
      <c r="I26" s="81"/>
      <c r="J26" s="37">
        <f t="shared" si="3"/>
        <v>0</v>
      </c>
      <c r="K26" s="29"/>
      <c r="L26" s="28"/>
      <c r="M26" s="28"/>
      <c r="N26" s="28"/>
      <c r="O26" s="28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 ht="15.75" x14ac:dyDescent="0.25">
      <c r="A27" s="29"/>
      <c r="B27" s="45" t="s">
        <v>23</v>
      </c>
      <c r="C27" s="7">
        <f>SUM(C28:C32)</f>
        <v>24000</v>
      </c>
      <c r="D27" s="7">
        <f t="shared" ref="D27:I27" si="4">SUM(D28:D32)</f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4</v>
      </c>
      <c r="J27" s="46">
        <f>SUM(C27:I27)</f>
        <v>24004</v>
      </c>
      <c r="K27" s="29"/>
      <c r="L27" s="28"/>
      <c r="M27" s="28"/>
      <c r="N27" s="28"/>
      <c r="O27" s="28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 x14ac:dyDescent="0.25">
      <c r="A28" s="29"/>
      <c r="B28" s="36" t="s">
        <v>24</v>
      </c>
      <c r="C28" s="24">
        <v>5000</v>
      </c>
      <c r="D28" s="24"/>
      <c r="E28" s="24"/>
      <c r="F28" s="24"/>
      <c r="G28" s="24"/>
      <c r="H28" s="24"/>
      <c r="I28" s="24"/>
      <c r="J28" s="37">
        <f t="shared" si="3"/>
        <v>5000</v>
      </c>
      <c r="K28" s="29"/>
      <c r="L28" s="28"/>
      <c r="M28" s="28"/>
      <c r="N28" s="28"/>
      <c r="O28" s="28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x14ac:dyDescent="0.25">
      <c r="A29" s="29"/>
      <c r="B29" s="80" t="s">
        <v>25</v>
      </c>
      <c r="C29" s="81">
        <v>2000</v>
      </c>
      <c r="D29" s="81"/>
      <c r="E29" s="81"/>
      <c r="F29" s="81"/>
      <c r="G29" s="81"/>
      <c r="H29" s="81"/>
      <c r="I29" s="81"/>
      <c r="J29" s="37">
        <f t="shared" si="3"/>
        <v>2000</v>
      </c>
      <c r="K29" s="29"/>
      <c r="L29" s="28"/>
      <c r="M29" s="28"/>
      <c r="N29" s="28"/>
      <c r="O29" s="28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 x14ac:dyDescent="0.25">
      <c r="A30" s="29"/>
      <c r="B30" s="36" t="s">
        <v>26</v>
      </c>
      <c r="C30" s="24">
        <v>15000</v>
      </c>
      <c r="D30" s="24"/>
      <c r="E30" s="24"/>
      <c r="F30" s="24"/>
      <c r="G30" s="24"/>
      <c r="H30" s="24"/>
      <c r="I30" s="24"/>
      <c r="J30" s="37">
        <f t="shared" si="3"/>
        <v>15000</v>
      </c>
      <c r="K30" s="29"/>
      <c r="L30" s="28"/>
      <c r="M30" s="28"/>
      <c r="N30" s="28"/>
      <c r="O30" s="28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x14ac:dyDescent="0.25">
      <c r="A31" s="29"/>
      <c r="B31" s="80" t="s">
        <v>27</v>
      </c>
      <c r="C31" s="81">
        <v>2000</v>
      </c>
      <c r="D31" s="81"/>
      <c r="E31" s="81"/>
      <c r="F31" s="81"/>
      <c r="G31" s="81"/>
      <c r="H31" s="81"/>
      <c r="I31" s="81">
        <v>4</v>
      </c>
      <c r="J31" s="37">
        <f t="shared" ref="J31:J48" si="5">SUM(C31:I31)</f>
        <v>2004</v>
      </c>
      <c r="K31" s="29"/>
      <c r="L31" s="28"/>
      <c r="M31" s="28"/>
      <c r="N31" s="28"/>
      <c r="O31" s="28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x14ac:dyDescent="0.25">
      <c r="A32" s="29"/>
      <c r="B32" s="36" t="s">
        <v>22</v>
      </c>
      <c r="C32" s="24"/>
      <c r="D32" s="24"/>
      <c r="E32" s="24"/>
      <c r="F32" s="24"/>
      <c r="G32" s="24"/>
      <c r="H32" s="24"/>
      <c r="I32" s="24"/>
      <c r="J32" s="37">
        <f t="shared" si="5"/>
        <v>0</v>
      </c>
      <c r="K32" s="29"/>
      <c r="L32" s="28"/>
      <c r="M32" s="28"/>
      <c r="N32" s="28"/>
      <c r="O32" s="28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ht="15.75" x14ac:dyDescent="0.25">
      <c r="A33" s="29"/>
      <c r="B33" s="45" t="s">
        <v>28</v>
      </c>
      <c r="C33" s="7">
        <f>SUM(C34:C41)</f>
        <v>15800</v>
      </c>
      <c r="D33" s="7">
        <f t="shared" ref="D33:I33" si="6">SUM(D34:D41)</f>
        <v>0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0</v>
      </c>
      <c r="I33" s="7">
        <f t="shared" si="6"/>
        <v>0</v>
      </c>
      <c r="J33" s="46">
        <f>SUM(C33:I33)</f>
        <v>15800</v>
      </c>
      <c r="K33" s="29"/>
      <c r="L33" s="28"/>
      <c r="M33" s="28"/>
      <c r="N33" s="28"/>
      <c r="O33" s="28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x14ac:dyDescent="0.25">
      <c r="A34" s="29"/>
      <c r="B34" s="36" t="s">
        <v>29</v>
      </c>
      <c r="C34" s="24">
        <v>5000</v>
      </c>
      <c r="D34" s="24"/>
      <c r="E34" s="24"/>
      <c r="F34" s="24"/>
      <c r="G34" s="24"/>
      <c r="H34" s="24"/>
      <c r="I34" s="24"/>
      <c r="J34" s="37">
        <f t="shared" si="5"/>
        <v>5000</v>
      </c>
      <c r="K34" s="29"/>
      <c r="L34" s="28"/>
      <c r="M34" s="28"/>
      <c r="N34" s="28"/>
      <c r="O34" s="28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x14ac:dyDescent="0.25">
      <c r="A35" s="29"/>
      <c r="B35" s="80" t="s">
        <v>30</v>
      </c>
      <c r="C35" s="81">
        <v>3000</v>
      </c>
      <c r="D35" s="81"/>
      <c r="E35" s="81"/>
      <c r="F35" s="81"/>
      <c r="G35" s="81"/>
      <c r="H35" s="81"/>
      <c r="I35" s="81"/>
      <c r="J35" s="37">
        <f t="shared" si="5"/>
        <v>3000</v>
      </c>
      <c r="K35" s="29"/>
      <c r="L35" s="28"/>
      <c r="M35" s="28"/>
      <c r="N35" s="28"/>
      <c r="O35" s="28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 x14ac:dyDescent="0.25">
      <c r="A36" s="29"/>
      <c r="B36" s="36" t="s">
        <v>31</v>
      </c>
      <c r="C36" s="24">
        <v>2000</v>
      </c>
      <c r="D36" s="24"/>
      <c r="E36" s="24"/>
      <c r="F36" s="24"/>
      <c r="G36" s="24"/>
      <c r="H36" s="24"/>
      <c r="I36" s="24"/>
      <c r="J36" s="37">
        <f t="shared" si="5"/>
        <v>2000</v>
      </c>
      <c r="K36" s="29"/>
      <c r="L36" s="28"/>
      <c r="M36" s="28"/>
      <c r="N36" s="28"/>
      <c r="O36" s="28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x14ac:dyDescent="0.25">
      <c r="A37" s="29"/>
      <c r="B37" s="80" t="s">
        <v>32</v>
      </c>
      <c r="C37" s="81">
        <v>500</v>
      </c>
      <c r="D37" s="81"/>
      <c r="E37" s="81"/>
      <c r="F37" s="81"/>
      <c r="G37" s="81"/>
      <c r="H37" s="81"/>
      <c r="I37" s="81"/>
      <c r="J37" s="37">
        <f t="shared" si="5"/>
        <v>500</v>
      </c>
      <c r="K37" s="29"/>
      <c r="L37" s="28"/>
      <c r="M37" s="28"/>
      <c r="N37" s="28"/>
      <c r="O37" s="28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5" x14ac:dyDescent="0.25">
      <c r="A38" s="29"/>
      <c r="B38" s="36" t="s">
        <v>33</v>
      </c>
      <c r="C38" s="24">
        <v>1000</v>
      </c>
      <c r="D38" s="24"/>
      <c r="E38" s="24"/>
      <c r="F38" s="24"/>
      <c r="G38" s="24"/>
      <c r="H38" s="24"/>
      <c r="I38" s="24"/>
      <c r="J38" s="37">
        <f t="shared" si="5"/>
        <v>1000</v>
      </c>
      <c r="K38" s="29"/>
      <c r="L38" s="28"/>
      <c r="M38" s="28"/>
      <c r="N38" s="28"/>
      <c r="O38" s="28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5" x14ac:dyDescent="0.25">
      <c r="A39" s="29"/>
      <c r="B39" s="80" t="s">
        <v>34</v>
      </c>
      <c r="C39" s="81">
        <v>4000</v>
      </c>
      <c r="D39" s="81"/>
      <c r="E39" s="81"/>
      <c r="F39" s="81"/>
      <c r="G39" s="81"/>
      <c r="H39" s="81"/>
      <c r="I39" s="81"/>
      <c r="J39" s="37">
        <f t="shared" si="5"/>
        <v>4000</v>
      </c>
      <c r="K39" s="29"/>
      <c r="L39" s="28"/>
      <c r="M39" s="28"/>
      <c r="N39" s="28"/>
      <c r="O39" s="28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5" x14ac:dyDescent="0.25">
      <c r="A40" s="29"/>
      <c r="B40" s="36" t="s">
        <v>35</v>
      </c>
      <c r="C40" s="24">
        <v>300</v>
      </c>
      <c r="D40" s="24"/>
      <c r="E40" s="24"/>
      <c r="F40" s="24"/>
      <c r="G40" s="24"/>
      <c r="H40" s="24"/>
      <c r="I40" s="24"/>
      <c r="J40" s="37">
        <f t="shared" si="5"/>
        <v>300</v>
      </c>
      <c r="K40" s="29"/>
      <c r="L40" s="28"/>
      <c r="M40" s="28"/>
      <c r="N40" s="28"/>
      <c r="O40" s="28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spans="1:25" x14ac:dyDescent="0.25">
      <c r="A41" s="29"/>
      <c r="B41" s="80" t="s">
        <v>22</v>
      </c>
      <c r="C41" s="81"/>
      <c r="D41" s="81"/>
      <c r="E41" s="81"/>
      <c r="F41" s="81"/>
      <c r="G41" s="81"/>
      <c r="H41" s="81"/>
      <c r="I41" s="81"/>
      <c r="J41" s="37">
        <f t="shared" si="5"/>
        <v>0</v>
      </c>
      <c r="K41" s="29"/>
      <c r="L41" s="28"/>
      <c r="M41" s="28"/>
      <c r="N41" s="28"/>
      <c r="O41" s="28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spans="1:25" ht="15.75" x14ac:dyDescent="0.25">
      <c r="A42" s="29"/>
      <c r="B42" s="45" t="s">
        <v>36</v>
      </c>
      <c r="C42" s="7">
        <f>SUM(C43:C48)</f>
        <v>6000</v>
      </c>
      <c r="D42" s="7">
        <f t="shared" ref="D42:I42" si="7">SUM(D43:D48)</f>
        <v>0</v>
      </c>
      <c r="E42" s="7">
        <f t="shared" si="7"/>
        <v>0</v>
      </c>
      <c r="F42" s="7">
        <f t="shared" si="7"/>
        <v>0</v>
      </c>
      <c r="G42" s="7">
        <f t="shared" si="7"/>
        <v>0</v>
      </c>
      <c r="H42" s="7">
        <f t="shared" si="7"/>
        <v>0</v>
      </c>
      <c r="I42" s="7">
        <f t="shared" si="7"/>
        <v>0</v>
      </c>
      <c r="J42" s="46">
        <f>SUM(C42:I42)</f>
        <v>6000</v>
      </c>
      <c r="K42" s="29"/>
      <c r="L42" s="28"/>
      <c r="M42" s="28"/>
      <c r="N42" s="28"/>
      <c r="O42" s="28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spans="1:25" x14ac:dyDescent="0.25">
      <c r="A43" s="29"/>
      <c r="B43" s="36" t="s">
        <v>37</v>
      </c>
      <c r="C43" s="24">
        <v>1000</v>
      </c>
      <c r="D43" s="24"/>
      <c r="E43" s="24"/>
      <c r="F43" s="24"/>
      <c r="G43" s="24"/>
      <c r="H43" s="24"/>
      <c r="I43" s="24"/>
      <c r="J43" s="37">
        <f t="shared" si="5"/>
        <v>1000</v>
      </c>
      <c r="K43" s="29"/>
      <c r="L43" s="28"/>
      <c r="M43" s="28"/>
      <c r="N43" s="28"/>
      <c r="O43" s="28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 x14ac:dyDescent="0.25">
      <c r="A44" s="29"/>
      <c r="B44" s="80" t="s">
        <v>38</v>
      </c>
      <c r="C44" s="81">
        <v>2000</v>
      </c>
      <c r="D44" s="81"/>
      <c r="E44" s="81"/>
      <c r="F44" s="81"/>
      <c r="G44" s="81"/>
      <c r="H44" s="81"/>
      <c r="I44" s="81"/>
      <c r="J44" s="37">
        <f t="shared" si="5"/>
        <v>2000</v>
      </c>
      <c r="K44" s="29"/>
      <c r="L44" s="28"/>
      <c r="M44" s="28"/>
      <c r="N44" s="28"/>
      <c r="O44" s="28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5" x14ac:dyDescent="0.25">
      <c r="A45" s="29"/>
      <c r="B45" s="36" t="s">
        <v>39</v>
      </c>
      <c r="C45" s="24">
        <v>1000</v>
      </c>
      <c r="D45" s="24"/>
      <c r="E45" s="24"/>
      <c r="F45" s="24"/>
      <c r="G45" s="24"/>
      <c r="H45" s="24"/>
      <c r="I45" s="24"/>
      <c r="J45" s="37">
        <f t="shared" si="5"/>
        <v>1000</v>
      </c>
      <c r="K45" s="29"/>
      <c r="L45" s="28"/>
      <c r="M45" s="28"/>
      <c r="N45" s="28"/>
      <c r="O45" s="28"/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x14ac:dyDescent="0.25">
      <c r="A46" s="29"/>
      <c r="B46" s="80" t="s">
        <v>40</v>
      </c>
      <c r="C46" s="81"/>
      <c r="D46" s="81"/>
      <c r="E46" s="81"/>
      <c r="F46" s="81"/>
      <c r="G46" s="81"/>
      <c r="H46" s="81"/>
      <c r="I46" s="81"/>
      <c r="J46" s="37">
        <f t="shared" si="5"/>
        <v>0</v>
      </c>
      <c r="K46" s="29"/>
      <c r="L46" s="28"/>
      <c r="M46" s="28"/>
      <c r="N46" s="28"/>
      <c r="O46" s="28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spans="1:25" x14ac:dyDescent="0.25">
      <c r="A47" s="29"/>
      <c r="B47" s="36" t="s">
        <v>41</v>
      </c>
      <c r="C47" s="24">
        <v>2000</v>
      </c>
      <c r="D47" s="24"/>
      <c r="E47" s="24"/>
      <c r="F47" s="24"/>
      <c r="G47" s="24"/>
      <c r="H47" s="24"/>
      <c r="I47" s="24"/>
      <c r="J47" s="37">
        <f t="shared" si="5"/>
        <v>2000</v>
      </c>
      <c r="K47" s="29"/>
      <c r="L47" s="28"/>
      <c r="M47" s="28"/>
      <c r="N47" s="28"/>
      <c r="O47" s="28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x14ac:dyDescent="0.25">
      <c r="A48" s="29"/>
      <c r="B48" s="80" t="s">
        <v>22</v>
      </c>
      <c r="C48" s="81"/>
      <c r="D48" s="81"/>
      <c r="E48" s="81"/>
      <c r="F48" s="81"/>
      <c r="G48" s="81"/>
      <c r="H48" s="81"/>
      <c r="I48" s="81"/>
      <c r="J48" s="37">
        <f t="shared" si="5"/>
        <v>0</v>
      </c>
      <c r="K48" s="29"/>
      <c r="L48" s="28"/>
      <c r="M48" s="28"/>
      <c r="N48" s="28"/>
      <c r="O48" s="28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25" ht="16.5" thickBot="1" x14ac:dyDescent="0.3">
      <c r="A49" s="29"/>
      <c r="B49" s="38" t="s">
        <v>53</v>
      </c>
      <c r="C49" s="39">
        <f>SUM(C22+C27+C33+C42)</f>
        <v>58800</v>
      </c>
      <c r="D49" s="39">
        <f t="shared" ref="D49:I49" si="8">SUM(D22+D27+D33+D42)</f>
        <v>0</v>
      </c>
      <c r="E49" s="39">
        <f t="shared" si="8"/>
        <v>0</v>
      </c>
      <c r="F49" s="39">
        <f t="shared" si="8"/>
        <v>2</v>
      </c>
      <c r="G49" s="39">
        <f t="shared" si="8"/>
        <v>2</v>
      </c>
      <c r="H49" s="39">
        <f t="shared" si="8"/>
        <v>3</v>
      </c>
      <c r="I49" s="39">
        <f t="shared" si="8"/>
        <v>7</v>
      </c>
      <c r="J49" s="40">
        <f>SUM(J22+J27+J33+J42)</f>
        <v>58814</v>
      </c>
      <c r="K49" s="29"/>
      <c r="L49" s="28"/>
      <c r="M49" s="28"/>
      <c r="N49" s="28"/>
      <c r="O49" s="28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spans="1:25" ht="15.75" thickBot="1" x14ac:dyDescent="0.3">
      <c r="A50" s="29"/>
      <c r="B50" s="47"/>
      <c r="C50" s="47"/>
      <c r="D50" s="47"/>
      <c r="E50" s="47"/>
      <c r="F50" s="47"/>
      <c r="G50" s="47"/>
      <c r="H50" s="47"/>
      <c r="I50" s="47"/>
      <c r="J50" s="47"/>
      <c r="K50" s="29"/>
      <c r="L50" s="28"/>
      <c r="M50" s="28"/>
      <c r="N50" s="28"/>
      <c r="O50" s="28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1:25" ht="15.75" x14ac:dyDescent="0.25">
      <c r="A51" s="29"/>
      <c r="B51" s="33" t="s">
        <v>42</v>
      </c>
      <c r="C51" s="48"/>
      <c r="D51" s="48"/>
      <c r="E51" s="48"/>
      <c r="F51" s="48"/>
      <c r="G51" s="48"/>
      <c r="H51" s="48"/>
      <c r="I51" s="48"/>
      <c r="J51" s="49"/>
      <c r="K51" s="29"/>
      <c r="L51" s="28"/>
      <c r="M51" s="28"/>
      <c r="N51" s="28"/>
      <c r="O51" s="28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 spans="1:25" x14ac:dyDescent="0.25">
      <c r="A52" s="29"/>
      <c r="B52" s="36" t="s">
        <v>43</v>
      </c>
      <c r="C52" s="24"/>
      <c r="D52" s="24"/>
      <c r="E52" s="24"/>
      <c r="F52" s="24"/>
      <c r="G52" s="24"/>
      <c r="H52" s="24"/>
      <c r="I52" s="24"/>
      <c r="J52" s="37">
        <f t="shared" ref="J52:J60" si="9">SUM(C52:I52)</f>
        <v>0</v>
      </c>
      <c r="K52" s="29"/>
      <c r="L52" s="28"/>
      <c r="M52" s="28"/>
      <c r="N52" s="28"/>
      <c r="O52" s="28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 spans="1:25" x14ac:dyDescent="0.25">
      <c r="A53" s="29"/>
      <c r="B53" s="80" t="s">
        <v>44</v>
      </c>
      <c r="C53" s="81">
        <v>10000</v>
      </c>
      <c r="D53" s="81">
        <v>10000</v>
      </c>
      <c r="E53" s="81">
        <v>10000</v>
      </c>
      <c r="F53" s="81"/>
      <c r="G53" s="81"/>
      <c r="H53" s="81"/>
      <c r="I53" s="81"/>
      <c r="J53" s="37">
        <f t="shared" si="9"/>
        <v>30000</v>
      </c>
      <c r="K53" s="29"/>
      <c r="L53" s="28"/>
      <c r="M53" s="28"/>
      <c r="N53" s="28"/>
      <c r="O53" s="28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 x14ac:dyDescent="0.25">
      <c r="A54" s="29"/>
      <c r="B54" s="36" t="s">
        <v>45</v>
      </c>
      <c r="C54" s="24">
        <v>1000</v>
      </c>
      <c r="D54" s="24">
        <v>2000</v>
      </c>
      <c r="E54" s="24">
        <v>2000</v>
      </c>
      <c r="F54" s="24">
        <v>50000</v>
      </c>
      <c r="G54" s="24">
        <v>100000</v>
      </c>
      <c r="H54" s="24">
        <v>100000</v>
      </c>
      <c r="I54" s="24">
        <v>100000</v>
      </c>
      <c r="J54" s="37">
        <f t="shared" si="9"/>
        <v>355000</v>
      </c>
      <c r="K54" s="29"/>
      <c r="L54" s="28"/>
      <c r="M54" s="28"/>
      <c r="N54" s="28"/>
      <c r="O54" s="28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spans="1:25" x14ac:dyDescent="0.25">
      <c r="A55" s="29"/>
      <c r="B55" s="80" t="s">
        <v>46</v>
      </c>
      <c r="C55" s="81">
        <v>50000</v>
      </c>
      <c r="D55" s="81">
        <v>20000</v>
      </c>
      <c r="E55" s="81">
        <v>10000</v>
      </c>
      <c r="F55" s="81"/>
      <c r="G55" s="81">
        <v>100000</v>
      </c>
      <c r="H55" s="81">
        <v>100000</v>
      </c>
      <c r="I55" s="81">
        <v>100000</v>
      </c>
      <c r="J55" s="37">
        <f t="shared" si="9"/>
        <v>380000</v>
      </c>
      <c r="K55" s="29"/>
      <c r="L55" s="28"/>
      <c r="M55" s="28"/>
      <c r="N55" s="28"/>
      <c r="O55" s="28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spans="1:25" x14ac:dyDescent="0.25">
      <c r="A56" s="29"/>
      <c r="B56" s="36" t="s">
        <v>47</v>
      </c>
      <c r="C56" s="24">
        <v>10000</v>
      </c>
      <c r="D56" s="24">
        <v>10000</v>
      </c>
      <c r="E56" s="24">
        <v>10000</v>
      </c>
      <c r="F56" s="24"/>
      <c r="G56" s="24"/>
      <c r="H56" s="24"/>
      <c r="I56" s="24"/>
      <c r="J56" s="37">
        <f t="shared" si="9"/>
        <v>30000</v>
      </c>
      <c r="K56" s="29"/>
      <c r="L56" s="28"/>
      <c r="M56" s="28"/>
      <c r="N56" s="28"/>
      <c r="O56" s="28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spans="1:25" x14ac:dyDescent="0.25">
      <c r="A57" s="29"/>
      <c r="B57" s="80" t="s">
        <v>48</v>
      </c>
      <c r="C57" s="81">
        <v>10000</v>
      </c>
      <c r="D57" s="81">
        <v>10000</v>
      </c>
      <c r="E57" s="81">
        <v>10000</v>
      </c>
      <c r="F57" s="81">
        <v>3</v>
      </c>
      <c r="G57" s="81"/>
      <c r="H57" s="81"/>
      <c r="I57" s="81"/>
      <c r="J57" s="37">
        <f t="shared" si="9"/>
        <v>30003</v>
      </c>
      <c r="K57" s="29"/>
      <c r="L57" s="28"/>
      <c r="M57" s="28"/>
      <c r="N57" s="28"/>
      <c r="O57" s="28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spans="1:25" x14ac:dyDescent="0.25">
      <c r="A58" s="29"/>
      <c r="B58" s="36" t="s">
        <v>49</v>
      </c>
      <c r="C58" s="24">
        <v>20000</v>
      </c>
      <c r="D58" s="24">
        <v>20000</v>
      </c>
      <c r="E58" s="24">
        <v>20000</v>
      </c>
      <c r="F58" s="24"/>
      <c r="G58" s="24"/>
      <c r="H58" s="24"/>
      <c r="I58" s="24"/>
      <c r="J58" s="37">
        <f t="shared" si="9"/>
        <v>60000</v>
      </c>
      <c r="K58" s="29"/>
      <c r="L58" s="28"/>
      <c r="M58" s="28"/>
      <c r="N58" s="28"/>
      <c r="O58" s="28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 spans="1:25" x14ac:dyDescent="0.25">
      <c r="A59" s="29"/>
      <c r="B59" s="80" t="s">
        <v>50</v>
      </c>
      <c r="C59" s="81"/>
      <c r="D59" s="81"/>
      <c r="E59" s="81"/>
      <c r="F59" s="81"/>
      <c r="G59" s="81"/>
      <c r="H59" s="81"/>
      <c r="I59" s="81"/>
      <c r="J59" s="37">
        <f t="shared" si="9"/>
        <v>0</v>
      </c>
      <c r="K59" s="29"/>
      <c r="L59" s="28"/>
      <c r="M59" s="28"/>
      <c r="N59" s="28"/>
      <c r="O59" s="28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x14ac:dyDescent="0.25">
      <c r="A60" s="29"/>
      <c r="B60" s="36" t="s">
        <v>22</v>
      </c>
      <c r="C60" s="24"/>
      <c r="D60" s="24"/>
      <c r="E60" s="24"/>
      <c r="F60" s="24"/>
      <c r="G60" s="24"/>
      <c r="H60" s="24"/>
      <c r="I60" s="24"/>
      <c r="J60" s="37">
        <f t="shared" si="9"/>
        <v>0</v>
      </c>
      <c r="K60" s="29"/>
      <c r="L60" s="28"/>
      <c r="M60" s="28"/>
      <c r="N60" s="28"/>
      <c r="O60" s="28"/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 spans="1:25" ht="16.5" thickBot="1" x14ac:dyDescent="0.3">
      <c r="A61" s="29"/>
      <c r="B61" s="38" t="s">
        <v>54</v>
      </c>
      <c r="C61" s="39">
        <f>SUM(C52:C60)</f>
        <v>101000</v>
      </c>
      <c r="D61" s="39">
        <f t="shared" ref="D61:I61" si="10">SUM(D52:D60)</f>
        <v>72000</v>
      </c>
      <c r="E61" s="39">
        <f t="shared" si="10"/>
        <v>62000</v>
      </c>
      <c r="F61" s="39">
        <f t="shared" si="10"/>
        <v>50003</v>
      </c>
      <c r="G61" s="39">
        <f t="shared" si="10"/>
        <v>200000</v>
      </c>
      <c r="H61" s="39">
        <f t="shared" si="10"/>
        <v>200000</v>
      </c>
      <c r="I61" s="39">
        <f t="shared" si="10"/>
        <v>200000</v>
      </c>
      <c r="J61" s="40">
        <f>SUM(C61:I61)</f>
        <v>885003</v>
      </c>
      <c r="K61" s="29"/>
      <c r="L61" s="28"/>
      <c r="M61" s="28"/>
      <c r="N61" s="28"/>
      <c r="O61" s="28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spans="1:25" ht="16.5" thickBot="1" x14ac:dyDescent="0.3">
      <c r="A62" s="29"/>
      <c r="B62" s="41"/>
      <c r="C62" s="42"/>
      <c r="D62" s="42"/>
      <c r="E62" s="42"/>
      <c r="F62" s="42"/>
      <c r="G62" s="42"/>
      <c r="H62" s="42"/>
      <c r="I62" s="42"/>
      <c r="J62" s="42"/>
      <c r="K62" s="29"/>
      <c r="L62" s="28"/>
      <c r="M62" s="28"/>
      <c r="N62" s="28"/>
      <c r="O62" s="28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spans="1:25" ht="15.75" x14ac:dyDescent="0.25">
      <c r="A63" s="29"/>
      <c r="B63" s="33" t="s">
        <v>51</v>
      </c>
      <c r="C63" s="48"/>
      <c r="D63" s="48"/>
      <c r="E63" s="48"/>
      <c r="F63" s="48"/>
      <c r="G63" s="48"/>
      <c r="H63" s="48"/>
      <c r="I63" s="48"/>
      <c r="J63" s="49"/>
      <c r="K63" s="29"/>
      <c r="L63" s="28"/>
      <c r="M63" s="28"/>
      <c r="N63" s="28"/>
      <c r="O63" s="28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spans="1:25" x14ac:dyDescent="0.25">
      <c r="A64" s="29"/>
      <c r="B64" s="36" t="s">
        <v>13</v>
      </c>
      <c r="C64" s="24"/>
      <c r="D64" s="24"/>
      <c r="E64" s="24"/>
      <c r="F64" s="24"/>
      <c r="G64" s="24"/>
      <c r="H64" s="24"/>
      <c r="I64" s="24"/>
      <c r="J64" s="37">
        <f t="shared" ref="J64:J66" si="11">SUM(C64:I64)</f>
        <v>0</v>
      </c>
      <c r="K64" s="29"/>
      <c r="L64" s="28"/>
      <c r="M64" s="28"/>
      <c r="N64" s="28"/>
      <c r="O64" s="28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spans="1:25" x14ac:dyDescent="0.25">
      <c r="A65" s="29"/>
      <c r="B65" s="80" t="s">
        <v>52</v>
      </c>
      <c r="C65" s="81"/>
      <c r="D65" s="81"/>
      <c r="E65" s="81"/>
      <c r="F65" s="81">
        <v>3</v>
      </c>
      <c r="G65" s="81"/>
      <c r="H65" s="81"/>
      <c r="I65" s="81"/>
      <c r="J65" s="37">
        <f t="shared" si="11"/>
        <v>3</v>
      </c>
      <c r="K65" s="29"/>
      <c r="L65" s="28"/>
      <c r="M65" s="28"/>
      <c r="N65" s="28"/>
      <c r="O65" s="28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spans="1:25" x14ac:dyDescent="0.25">
      <c r="A66" s="29"/>
      <c r="B66" s="36" t="s">
        <v>22</v>
      </c>
      <c r="C66" s="24"/>
      <c r="D66" s="24"/>
      <c r="E66" s="24"/>
      <c r="F66" s="24"/>
      <c r="G66" s="24"/>
      <c r="H66" s="24"/>
      <c r="I66" s="24"/>
      <c r="J66" s="37">
        <f t="shared" si="11"/>
        <v>0</v>
      </c>
      <c r="K66" s="29"/>
      <c r="L66" s="28"/>
      <c r="M66" s="28"/>
      <c r="N66" s="28"/>
      <c r="O66" s="28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spans="1:25" ht="16.5" thickBot="1" x14ac:dyDescent="0.3">
      <c r="A67" s="29"/>
      <c r="B67" s="38" t="s">
        <v>55</v>
      </c>
      <c r="C67" s="39">
        <f>SUM(C64:C66)</f>
        <v>0</v>
      </c>
      <c r="D67" s="39">
        <f t="shared" ref="D67:I67" si="12">SUM(D64:D66)</f>
        <v>0</v>
      </c>
      <c r="E67" s="39">
        <f t="shared" si="12"/>
        <v>0</v>
      </c>
      <c r="F67" s="39">
        <f t="shared" si="12"/>
        <v>3</v>
      </c>
      <c r="G67" s="39">
        <f t="shared" si="12"/>
        <v>0</v>
      </c>
      <c r="H67" s="39">
        <f t="shared" si="12"/>
        <v>0</v>
      </c>
      <c r="I67" s="39">
        <f t="shared" si="12"/>
        <v>0</v>
      </c>
      <c r="J67" s="40">
        <f>SUM(C67:I67)</f>
        <v>3</v>
      </c>
      <c r="K67" s="29"/>
      <c r="L67" s="28"/>
      <c r="M67" s="28"/>
      <c r="N67" s="28"/>
      <c r="O67" s="28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spans="1:25" ht="15.75" x14ac:dyDescent="0.25">
      <c r="A68" s="29"/>
      <c r="B68" s="33" t="s">
        <v>56</v>
      </c>
      <c r="C68" s="50">
        <f>SUM(C49+C61+C67)</f>
        <v>159800</v>
      </c>
      <c r="D68" s="50">
        <f t="shared" ref="D68:I68" si="13">SUM(D49+D61+D67)</f>
        <v>72000</v>
      </c>
      <c r="E68" s="50">
        <f t="shared" si="13"/>
        <v>62000</v>
      </c>
      <c r="F68" s="50">
        <f t="shared" si="13"/>
        <v>50008</v>
      </c>
      <c r="G68" s="50">
        <f t="shared" si="13"/>
        <v>200002</v>
      </c>
      <c r="H68" s="50">
        <f t="shared" si="13"/>
        <v>200003</v>
      </c>
      <c r="I68" s="50">
        <f t="shared" si="13"/>
        <v>200007</v>
      </c>
      <c r="J68" s="49">
        <f>SUM(C68:I68)</f>
        <v>943820</v>
      </c>
      <c r="K68" s="29"/>
      <c r="L68" s="28"/>
      <c r="M68" s="28"/>
      <c r="N68" s="28"/>
      <c r="O68" s="28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spans="1:25" ht="15.75" x14ac:dyDescent="0.25">
      <c r="A69" s="29"/>
      <c r="B69" s="45" t="s">
        <v>57</v>
      </c>
      <c r="C69" s="8">
        <f>C19-C68</f>
        <v>-15930</v>
      </c>
      <c r="D69" s="8">
        <f t="shared" ref="D69:I69" si="14">D19-D68</f>
        <v>112488</v>
      </c>
      <c r="E69" s="8">
        <f t="shared" si="14"/>
        <v>111511</v>
      </c>
      <c r="F69" s="8">
        <f t="shared" si="14"/>
        <v>187797</v>
      </c>
      <c r="G69" s="8">
        <f t="shared" si="14"/>
        <v>203367</v>
      </c>
      <c r="H69" s="8">
        <f t="shared" si="14"/>
        <v>185254</v>
      </c>
      <c r="I69" s="8">
        <f t="shared" si="14"/>
        <v>369921</v>
      </c>
      <c r="J69" s="46">
        <f>SUM(C69:I69)</f>
        <v>1154408</v>
      </c>
      <c r="K69" s="29"/>
      <c r="L69" s="28"/>
      <c r="M69" s="28"/>
      <c r="N69" s="28"/>
      <c r="O69" s="28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spans="1:25" ht="16.5" thickBot="1" x14ac:dyDescent="0.3">
      <c r="A70" s="29"/>
      <c r="B70" s="51" t="s">
        <v>58</v>
      </c>
      <c r="C70" s="52">
        <f>C69</f>
        <v>-15930</v>
      </c>
      <c r="D70" s="52">
        <f t="shared" ref="D70:I70" si="15">C70+D69</f>
        <v>96558</v>
      </c>
      <c r="E70" s="52">
        <f t="shared" si="15"/>
        <v>208069</v>
      </c>
      <c r="F70" s="52">
        <f t="shared" si="15"/>
        <v>395866</v>
      </c>
      <c r="G70" s="52">
        <f t="shared" si="15"/>
        <v>599233</v>
      </c>
      <c r="H70" s="52">
        <f t="shared" si="15"/>
        <v>784487</v>
      </c>
      <c r="I70" s="52">
        <f t="shared" si="15"/>
        <v>1154408</v>
      </c>
      <c r="J70" s="53">
        <f>SUM(C70:I70)</f>
        <v>3222691</v>
      </c>
      <c r="K70" s="29"/>
      <c r="L70" s="28"/>
      <c r="M70" s="28"/>
      <c r="N70" s="28"/>
      <c r="O70" s="28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5" ht="15.75" x14ac:dyDescent="0.25">
      <c r="A71" s="29"/>
      <c r="B71" s="54" t="s">
        <v>59</v>
      </c>
      <c r="C71" s="55"/>
      <c r="D71" s="55"/>
      <c r="E71" s="55"/>
      <c r="F71" s="55"/>
      <c r="G71" s="55"/>
      <c r="H71" s="55"/>
      <c r="I71" s="55"/>
      <c r="J71" s="56"/>
      <c r="K71" s="29"/>
      <c r="L71" s="28"/>
      <c r="M71" s="28"/>
      <c r="N71" s="28"/>
      <c r="O71" s="28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spans="1:25" x14ac:dyDescent="0.25">
      <c r="A72" s="29"/>
      <c r="B72" s="36" t="s">
        <v>63</v>
      </c>
      <c r="C72" s="2">
        <v>5</v>
      </c>
      <c r="D72" s="3"/>
      <c r="E72" s="3"/>
      <c r="F72" s="3"/>
      <c r="G72" s="3"/>
      <c r="H72" s="3"/>
      <c r="I72" s="3"/>
      <c r="J72" s="57"/>
      <c r="K72" s="29"/>
      <c r="L72" s="28"/>
      <c r="M72" s="28"/>
      <c r="N72" s="28"/>
      <c r="O72" s="28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spans="1:25" x14ac:dyDescent="0.25">
      <c r="A73" s="29"/>
      <c r="B73" s="36" t="s">
        <v>69</v>
      </c>
      <c r="C73" s="2">
        <v>0</v>
      </c>
      <c r="D73" s="2">
        <v>1</v>
      </c>
      <c r="E73" s="2">
        <v>2</v>
      </c>
      <c r="F73" s="2">
        <v>3</v>
      </c>
      <c r="G73" s="2">
        <v>4</v>
      </c>
      <c r="H73" s="2">
        <v>5</v>
      </c>
      <c r="I73" s="2">
        <v>6</v>
      </c>
      <c r="J73" s="57"/>
      <c r="K73" s="29"/>
      <c r="L73" s="28"/>
      <c r="M73" s="28"/>
      <c r="N73" s="28"/>
      <c r="O73" s="28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 spans="1:25" x14ac:dyDescent="0.25">
      <c r="A74" s="29"/>
      <c r="B74" s="36" t="s">
        <v>60</v>
      </c>
      <c r="C74" s="2">
        <f>((C72/100)+1)</f>
        <v>1.05</v>
      </c>
      <c r="D74" s="3"/>
      <c r="E74" s="3"/>
      <c r="F74" s="3"/>
      <c r="G74" s="3"/>
      <c r="H74" s="3"/>
      <c r="I74" s="3"/>
      <c r="J74" s="57"/>
      <c r="K74" s="29"/>
      <c r="L74" s="28"/>
      <c r="M74" s="28"/>
      <c r="N74" s="28"/>
      <c r="O74" s="28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x14ac:dyDescent="0.25">
      <c r="A75" s="29"/>
      <c r="B75" s="58" t="s">
        <v>61</v>
      </c>
      <c r="C75" s="6">
        <f>C69/POWER($C$74,C73)</f>
        <v>-15930</v>
      </c>
      <c r="D75" s="6">
        <f t="shared" ref="D75:I75" si="16">D69/POWER($C$74,D73)</f>
        <v>107131.42857142857</v>
      </c>
      <c r="E75" s="6">
        <f t="shared" si="16"/>
        <v>101143.76417233559</v>
      </c>
      <c r="F75" s="6">
        <f t="shared" si="16"/>
        <v>162226.10949141558</v>
      </c>
      <c r="G75" s="6">
        <f t="shared" si="16"/>
        <v>167310.53419100065</v>
      </c>
      <c r="H75" s="6">
        <f t="shared" si="16"/>
        <v>145151.3564429479</v>
      </c>
      <c r="I75" s="6">
        <f t="shared" si="16"/>
        <v>276040.74573921796</v>
      </c>
      <c r="J75" s="46">
        <f>SUM(C75:I75)</f>
        <v>943073.93860834616</v>
      </c>
      <c r="K75" s="29"/>
      <c r="L75" s="28"/>
      <c r="M75" s="28"/>
      <c r="N75" s="28"/>
      <c r="O75" s="28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ht="15.75" thickBot="1" x14ac:dyDescent="0.3">
      <c r="A76" s="29"/>
      <c r="B76" s="59" t="s">
        <v>62</v>
      </c>
      <c r="C76" s="39">
        <f>C75</f>
        <v>-15930</v>
      </c>
      <c r="D76" s="39">
        <f>C76+D75</f>
        <v>91201.428571428565</v>
      </c>
      <c r="E76" s="39">
        <f t="shared" ref="E76:I76" si="17">D76+E75</f>
        <v>192345.19274376414</v>
      </c>
      <c r="F76" s="39">
        <f t="shared" si="17"/>
        <v>354571.3022351797</v>
      </c>
      <c r="G76" s="39">
        <f t="shared" si="17"/>
        <v>521881.83642618032</v>
      </c>
      <c r="H76" s="39">
        <f t="shared" si="17"/>
        <v>667033.19286912819</v>
      </c>
      <c r="I76" s="39">
        <f t="shared" si="17"/>
        <v>943073.93860834616</v>
      </c>
      <c r="J76" s="40">
        <f>SUM(C76:I76)</f>
        <v>2754176.891454027</v>
      </c>
      <c r="K76" s="29"/>
      <c r="L76" s="28"/>
      <c r="M76" s="28"/>
      <c r="N76" s="28"/>
      <c r="O76" s="28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15.75" thickBot="1" x14ac:dyDescent="0.3">
      <c r="A77" s="29"/>
      <c r="B77" s="9"/>
      <c r="C77" s="10"/>
      <c r="D77" s="10"/>
      <c r="E77" s="10"/>
      <c r="F77" s="10"/>
      <c r="G77" s="10"/>
      <c r="H77" s="10"/>
      <c r="I77" s="10"/>
      <c r="J77" s="10"/>
      <c r="K77" s="29"/>
      <c r="L77" s="28"/>
      <c r="M77" s="28"/>
      <c r="N77" s="28"/>
      <c r="O77" s="28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5" ht="15.75" x14ac:dyDescent="0.25">
      <c r="A78" s="29"/>
      <c r="B78" s="33" t="s">
        <v>64</v>
      </c>
      <c r="C78" s="60"/>
      <c r="D78" s="60"/>
      <c r="E78" s="60"/>
      <c r="F78" s="60"/>
      <c r="G78" s="60"/>
      <c r="H78" s="60"/>
      <c r="I78" s="60"/>
      <c r="J78" s="61"/>
      <c r="K78" s="29"/>
      <c r="L78" s="28"/>
      <c r="M78" s="28"/>
      <c r="N78" s="28"/>
      <c r="O78" s="28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1:25" x14ac:dyDescent="0.25">
      <c r="A79" s="29"/>
      <c r="B79" s="58" t="s">
        <v>66</v>
      </c>
      <c r="C79" s="11">
        <f>+(C19)</f>
        <v>143870</v>
      </c>
      <c r="D79" s="11">
        <f t="shared" ref="D79:I79" si="18">+(D19)</f>
        <v>184488</v>
      </c>
      <c r="E79" s="11">
        <f t="shared" si="18"/>
        <v>173511</v>
      </c>
      <c r="F79" s="11">
        <f t="shared" si="18"/>
        <v>237805</v>
      </c>
      <c r="G79" s="11">
        <f t="shared" si="18"/>
        <v>403369</v>
      </c>
      <c r="H79" s="11">
        <f t="shared" si="18"/>
        <v>385257</v>
      </c>
      <c r="I79" s="11">
        <f t="shared" si="18"/>
        <v>569928</v>
      </c>
      <c r="J79" s="37">
        <f>SUM(C79:I79)</f>
        <v>2098228</v>
      </c>
      <c r="K79" s="29"/>
      <c r="L79" s="28"/>
      <c r="M79" s="28"/>
      <c r="N79" s="28"/>
      <c r="O79" s="28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5" x14ac:dyDescent="0.25">
      <c r="A80" s="29"/>
      <c r="B80" s="58" t="s">
        <v>67</v>
      </c>
      <c r="C80" s="82">
        <f>-(C68)</f>
        <v>-159800</v>
      </c>
      <c r="D80" s="82">
        <f t="shared" ref="D80:I80" si="19">-(D68)</f>
        <v>-72000</v>
      </c>
      <c r="E80" s="82">
        <f t="shared" si="19"/>
        <v>-62000</v>
      </c>
      <c r="F80" s="82">
        <f t="shared" si="19"/>
        <v>-50008</v>
      </c>
      <c r="G80" s="82">
        <f t="shared" si="19"/>
        <v>-200002</v>
      </c>
      <c r="H80" s="82">
        <f t="shared" si="19"/>
        <v>-200003</v>
      </c>
      <c r="I80" s="82">
        <f t="shared" si="19"/>
        <v>-200007</v>
      </c>
      <c r="J80" s="37">
        <f>SUM(C80:I80)</f>
        <v>-943820</v>
      </c>
      <c r="K80" s="29"/>
      <c r="L80" s="28"/>
      <c r="M80" s="28"/>
      <c r="N80" s="28"/>
      <c r="O80" s="28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x14ac:dyDescent="0.25">
      <c r="A81" s="29"/>
      <c r="B81" s="58" t="s">
        <v>65</v>
      </c>
      <c r="C81" s="11">
        <f t="shared" ref="C81:I81" si="20">C69</f>
        <v>-15930</v>
      </c>
      <c r="D81" s="11">
        <f t="shared" si="20"/>
        <v>112488</v>
      </c>
      <c r="E81" s="11">
        <f t="shared" si="20"/>
        <v>111511</v>
      </c>
      <c r="F81" s="11">
        <f t="shared" si="20"/>
        <v>187797</v>
      </c>
      <c r="G81" s="11">
        <f t="shared" si="20"/>
        <v>203367</v>
      </c>
      <c r="H81" s="11">
        <f t="shared" si="20"/>
        <v>185254</v>
      </c>
      <c r="I81" s="11">
        <f t="shared" si="20"/>
        <v>369921</v>
      </c>
      <c r="J81" s="37">
        <f>SUM(C81:I81)</f>
        <v>1154408</v>
      </c>
      <c r="K81" s="29"/>
      <c r="L81" s="28"/>
      <c r="M81" s="28"/>
      <c r="N81" s="28"/>
      <c r="O81" s="28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5" x14ac:dyDescent="0.25">
      <c r="A82" s="29"/>
      <c r="B82" s="58" t="s">
        <v>70</v>
      </c>
      <c r="C82" s="83">
        <f>(C81/ABS(C80))</f>
        <v>-9.9687108886107628E-2</v>
      </c>
      <c r="D82" s="83">
        <f t="shared" ref="D82:I82" si="21">(D81/ABS(D80))</f>
        <v>1.5623333333333334</v>
      </c>
      <c r="E82" s="83">
        <f t="shared" si="21"/>
        <v>1.7985645161290322</v>
      </c>
      <c r="F82" s="83">
        <f t="shared" si="21"/>
        <v>3.755339145736682</v>
      </c>
      <c r="G82" s="83">
        <f t="shared" si="21"/>
        <v>1.0168248317516826</v>
      </c>
      <c r="H82" s="83">
        <f t="shared" si="21"/>
        <v>0.92625610615840759</v>
      </c>
      <c r="I82" s="83">
        <f t="shared" si="21"/>
        <v>1.8495402660906868</v>
      </c>
      <c r="J82" s="62"/>
      <c r="K82" s="29"/>
      <c r="L82" s="28"/>
      <c r="M82" s="28"/>
      <c r="N82" s="28"/>
      <c r="O82" s="28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5" ht="15.75" thickBot="1" x14ac:dyDescent="0.3">
      <c r="A83" s="29"/>
      <c r="B83" s="59" t="s">
        <v>68</v>
      </c>
      <c r="C83" s="63">
        <f>C75</f>
        <v>-15930</v>
      </c>
      <c r="D83" s="63">
        <f t="shared" ref="D83:I83" si="22">D75</f>
        <v>107131.42857142857</v>
      </c>
      <c r="E83" s="63">
        <f t="shared" si="22"/>
        <v>101143.76417233559</v>
      </c>
      <c r="F83" s="63">
        <f t="shared" si="22"/>
        <v>162226.10949141558</v>
      </c>
      <c r="G83" s="63">
        <f t="shared" si="22"/>
        <v>167310.53419100065</v>
      </c>
      <c r="H83" s="63">
        <f t="shared" si="22"/>
        <v>145151.3564429479</v>
      </c>
      <c r="I83" s="63">
        <f t="shared" si="22"/>
        <v>276040.74573921796</v>
      </c>
      <c r="J83" s="53">
        <f>J75</f>
        <v>943073.93860834616</v>
      </c>
      <c r="K83" s="29"/>
      <c r="L83" s="28"/>
      <c r="M83" s="28"/>
      <c r="N83" s="28"/>
      <c r="O83" s="28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1:25" ht="15.75" thickBot="1" x14ac:dyDescent="0.3">
      <c r="A84" s="29"/>
      <c r="B84" s="64" t="s">
        <v>71</v>
      </c>
      <c r="C84" s="65">
        <f>(J81/ABS(J80))</f>
        <v>1.2231230531245365</v>
      </c>
      <c r="D84" s="12"/>
      <c r="K84" s="29"/>
      <c r="L84" s="28"/>
      <c r="M84" s="28"/>
      <c r="N84" s="28"/>
      <c r="O84" s="28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5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8"/>
      <c r="M85" s="28"/>
      <c r="N85" s="28"/>
      <c r="O85" s="28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5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8"/>
      <c r="M86" s="28"/>
      <c r="N86" s="28"/>
      <c r="O86" s="28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5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8"/>
      <c r="M87" s="28"/>
      <c r="N87" s="28"/>
      <c r="O87" s="28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5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8"/>
      <c r="M88" s="28"/>
      <c r="N88" s="28"/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spans="1:25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8"/>
      <c r="M89" s="28"/>
      <c r="N89" s="28"/>
      <c r="O89" s="28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spans="1:25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8"/>
      <c r="M90" s="28"/>
      <c r="N90" s="28"/>
      <c r="O90" s="28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spans="1:25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8"/>
      <c r="M91" s="28"/>
      <c r="N91" s="28"/>
      <c r="O91" s="28"/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 spans="1:25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8"/>
      <c r="M92" s="28"/>
      <c r="N92" s="28"/>
      <c r="O92" s="28"/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 spans="1:25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8"/>
      <c r="M93" s="28"/>
      <c r="N93" s="28"/>
      <c r="O93" s="28"/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 spans="1:25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8"/>
      <c r="M94" s="28"/>
      <c r="N94" s="28"/>
      <c r="O94" s="28"/>
      <c r="P94" s="29"/>
      <c r="Q94" s="29"/>
      <c r="R94" s="29"/>
      <c r="S94" s="29"/>
      <c r="T94" s="29"/>
      <c r="U94" s="29"/>
      <c r="V94" s="29"/>
      <c r="W94" s="29"/>
      <c r="X94" s="29"/>
      <c r="Y94" s="29"/>
    </row>
    <row r="95" spans="1:25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8"/>
      <c r="M95" s="28"/>
      <c r="N95" s="28"/>
      <c r="O95" s="28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 spans="1:25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8"/>
      <c r="M96" s="28"/>
      <c r="N96" s="28"/>
      <c r="O96" s="28"/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 spans="1:25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8"/>
      <c r="M97" s="28"/>
      <c r="N97" s="28"/>
      <c r="O97" s="28"/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 spans="1:25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8"/>
      <c r="M98" s="28"/>
      <c r="N98" s="28"/>
      <c r="O98" s="28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 spans="1:25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8"/>
      <c r="M99" s="28"/>
      <c r="N99" s="28"/>
      <c r="O99" s="28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 spans="1:25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8"/>
      <c r="M100" s="28"/>
      <c r="N100" s="28"/>
      <c r="O100" s="28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1:25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8"/>
      <c r="M101" s="28"/>
      <c r="N101" s="28"/>
      <c r="O101" s="28"/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 spans="1:25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8"/>
      <c r="M102" s="28"/>
      <c r="N102" s="28"/>
      <c r="O102" s="28"/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 spans="1:25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8"/>
      <c r="M103" s="28"/>
      <c r="N103" s="28"/>
      <c r="O103" s="28"/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 spans="1:25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8"/>
      <c r="M104" s="28"/>
      <c r="N104" s="28"/>
      <c r="O104" s="28"/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 spans="1:25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8"/>
      <c r="M105" s="28"/>
      <c r="N105" s="28"/>
      <c r="O105" s="28"/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 spans="1:25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8"/>
      <c r="M106" s="28"/>
      <c r="N106" s="28"/>
      <c r="O106" s="28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 spans="1:25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8"/>
      <c r="M107" s="28"/>
      <c r="N107" s="28"/>
      <c r="O107" s="28"/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 spans="1:25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8"/>
      <c r="M108" s="28"/>
      <c r="N108" s="28"/>
      <c r="O108" s="28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 spans="1:25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8"/>
      <c r="M109" s="28"/>
      <c r="N109" s="28"/>
      <c r="O109" s="28"/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 spans="1:25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8"/>
      <c r="M110" s="28"/>
      <c r="N110" s="28"/>
      <c r="O110" s="28"/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 spans="1:25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8"/>
      <c r="M111" s="28"/>
      <c r="N111" s="28"/>
    </row>
    <row r="112" spans="1:25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8"/>
      <c r="M112" s="28"/>
      <c r="N112" s="28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8"/>
      <c r="M113" s="28"/>
      <c r="N113" s="28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8"/>
      <c r="M114" s="28"/>
      <c r="N114" s="28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8"/>
      <c r="M115" s="28"/>
      <c r="N115" s="28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8"/>
      <c r="M116" s="28"/>
      <c r="N116" s="28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8"/>
      <c r="M117" s="28"/>
      <c r="N117" s="28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8"/>
      <c r="M118" s="28"/>
      <c r="N118" s="28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8"/>
      <c r="M119" s="28"/>
      <c r="N119" s="28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8"/>
      <c r="M120" s="28"/>
      <c r="N120" s="28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8"/>
      <c r="M121" s="28"/>
      <c r="N121" s="28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8"/>
      <c r="M122" s="28"/>
      <c r="N122" s="28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8"/>
      <c r="M123" s="28"/>
      <c r="N123" s="28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8"/>
      <c r="M124" s="28"/>
      <c r="N124" s="28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8"/>
      <c r="M125" s="28"/>
      <c r="N125" s="28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8"/>
      <c r="M126" s="28"/>
      <c r="N126" s="28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8"/>
      <c r="M127" s="28"/>
      <c r="N127" s="28"/>
    </row>
    <row r="128" spans="1:14" x14ac:dyDescent="0.25">
      <c r="A128" s="29"/>
    </row>
  </sheetData>
  <mergeCells count="1">
    <mergeCell ref="A1:J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EB89-C5B8-4FE4-ACBA-78981381C4FB}">
  <dimension ref="A1:N104"/>
  <sheetViews>
    <sheetView zoomScaleNormal="100" workbookViewId="0">
      <pane xSplit="9" ySplit="4" topLeftCell="J5" activePane="bottomRight" state="frozen"/>
      <selection pane="topRight" activeCell="K1" sqref="K1"/>
      <selection pane="bottomLeft" activeCell="A5" sqref="A5"/>
      <selection pane="bottomRight" activeCell="D69" sqref="D69"/>
    </sheetView>
  </sheetViews>
  <sheetFormatPr defaultRowHeight="15" x14ac:dyDescent="0.25"/>
  <cols>
    <col min="1" max="1" width="9.28515625" style="29" customWidth="1"/>
    <col min="2" max="2" width="53.28515625" customWidth="1"/>
    <col min="3" max="3" width="19" customWidth="1"/>
    <col min="4" max="4" width="26.140625" customWidth="1"/>
    <col min="5" max="5" width="18.140625" customWidth="1"/>
    <col min="6" max="6" width="16" customWidth="1"/>
    <col min="7" max="7" width="19.5703125" customWidth="1"/>
    <col min="8" max="8" width="17.140625" customWidth="1"/>
    <col min="9" max="9" width="22.42578125" customWidth="1"/>
    <col min="10" max="14" width="9.28515625" style="29"/>
  </cols>
  <sheetData>
    <row r="1" spans="1:9" ht="49.7" customHeight="1" x14ac:dyDescent="0.25">
      <c r="A1" s="85" t="s">
        <v>16</v>
      </c>
      <c r="B1" s="85"/>
      <c r="C1" s="85"/>
      <c r="D1" s="85"/>
      <c r="E1" s="85"/>
      <c r="F1" s="85"/>
      <c r="G1" s="85"/>
      <c r="H1" s="85"/>
      <c r="I1" s="85"/>
    </row>
    <row r="2" spans="1:9" ht="48.4" customHeight="1" x14ac:dyDescent="0.25">
      <c r="A2" s="85"/>
      <c r="B2" s="85"/>
      <c r="C2" s="85"/>
      <c r="D2" s="85"/>
      <c r="E2" s="85"/>
      <c r="F2" s="85"/>
      <c r="G2" s="85"/>
      <c r="H2" s="85"/>
      <c r="I2" s="85"/>
    </row>
    <row r="3" spans="1:9" ht="15.75" x14ac:dyDescent="0.25">
      <c r="B3" s="5" t="s">
        <v>113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ht="16.5" thickBot="1" x14ac:dyDescent="0.3">
      <c r="B4" s="66" t="s">
        <v>0</v>
      </c>
      <c r="C4" s="31">
        <v>2021</v>
      </c>
      <c r="D4" s="31">
        <v>2022</v>
      </c>
      <c r="E4" s="31">
        <v>2023</v>
      </c>
      <c r="F4" s="31">
        <v>2024</v>
      </c>
      <c r="G4" s="31">
        <v>2025</v>
      </c>
      <c r="H4" s="31">
        <v>2026</v>
      </c>
      <c r="I4" s="31">
        <v>2027</v>
      </c>
    </row>
    <row r="5" spans="1:9" ht="15.75" x14ac:dyDescent="0.25">
      <c r="B5" s="33" t="s">
        <v>72</v>
      </c>
      <c r="C5" s="67"/>
      <c r="D5" s="67"/>
      <c r="E5" s="67"/>
      <c r="F5" s="67"/>
      <c r="G5" s="67"/>
      <c r="H5" s="67"/>
      <c r="I5" s="68"/>
    </row>
    <row r="6" spans="1:9" x14ac:dyDescent="0.25">
      <c r="B6" s="36" t="s">
        <v>73</v>
      </c>
      <c r="C6" s="13">
        <v>25</v>
      </c>
      <c r="D6" s="13">
        <v>12</v>
      </c>
      <c r="E6" s="13">
        <v>8</v>
      </c>
      <c r="F6" s="13">
        <v>11</v>
      </c>
      <c r="G6" s="13">
        <v>23</v>
      </c>
      <c r="H6" s="13">
        <v>25</v>
      </c>
      <c r="I6" s="69">
        <v>45</v>
      </c>
    </row>
    <row r="7" spans="1:9" x14ac:dyDescent="0.25">
      <c r="B7" s="36" t="s">
        <v>74</v>
      </c>
      <c r="C7" s="14">
        <v>264</v>
      </c>
      <c r="D7" s="70"/>
      <c r="E7" s="70"/>
      <c r="F7" s="70"/>
      <c r="G7" s="70"/>
      <c r="H7" s="70"/>
      <c r="I7" s="71"/>
    </row>
    <row r="8" spans="1:9" x14ac:dyDescent="0.25">
      <c r="B8" s="36" t="s">
        <v>75</v>
      </c>
      <c r="C8" s="13">
        <v>14</v>
      </c>
      <c r="D8" s="13">
        <v>12</v>
      </c>
      <c r="E8" s="13">
        <v>11</v>
      </c>
      <c r="F8" s="13">
        <v>12</v>
      </c>
      <c r="G8" s="13">
        <v>8</v>
      </c>
      <c r="H8" s="13">
        <v>10</v>
      </c>
      <c r="I8" s="69">
        <v>6</v>
      </c>
    </row>
    <row r="9" spans="1:9" x14ac:dyDescent="0.25">
      <c r="B9" s="36" t="s">
        <v>76</v>
      </c>
      <c r="C9" s="14">
        <v>500</v>
      </c>
      <c r="D9" s="70"/>
      <c r="E9" s="70"/>
      <c r="F9" s="70"/>
      <c r="G9" s="70"/>
      <c r="H9" s="70"/>
      <c r="I9" s="71"/>
    </row>
    <row r="10" spans="1:9" x14ac:dyDescent="0.25">
      <c r="B10" s="36" t="s">
        <v>77</v>
      </c>
      <c r="C10" s="14">
        <f>($C$7*C6)+($C$9*C8)</f>
        <v>13600</v>
      </c>
      <c r="D10" s="14">
        <f t="shared" ref="D10:I10" si="0">($C$7*D6)+($C$9*D8)</f>
        <v>9168</v>
      </c>
      <c r="E10" s="14">
        <f t="shared" si="0"/>
        <v>7612</v>
      </c>
      <c r="F10" s="14">
        <f t="shared" si="0"/>
        <v>8904</v>
      </c>
      <c r="G10" s="14">
        <f t="shared" si="0"/>
        <v>10072</v>
      </c>
      <c r="H10" s="14">
        <f t="shared" si="0"/>
        <v>11600</v>
      </c>
      <c r="I10" s="72">
        <f t="shared" si="0"/>
        <v>14880</v>
      </c>
    </row>
    <row r="11" spans="1:9" x14ac:dyDescent="0.25">
      <c r="B11" s="58" t="s">
        <v>78</v>
      </c>
      <c r="C11" s="3">
        <v>0.5</v>
      </c>
      <c r="D11" s="70"/>
      <c r="E11" s="70"/>
      <c r="F11" s="70"/>
      <c r="G11" s="70"/>
      <c r="H11" s="70"/>
      <c r="I11" s="71"/>
    </row>
    <row r="12" spans="1:9" x14ac:dyDescent="0.25">
      <c r="B12" s="36" t="s">
        <v>79</v>
      </c>
      <c r="C12" s="13">
        <f>C6-($C$11*C6)</f>
        <v>12.5</v>
      </c>
      <c r="D12" s="13">
        <f t="shared" ref="D12:I12" si="1">D6-($C$11*D6)</f>
        <v>6</v>
      </c>
      <c r="E12" s="13">
        <f t="shared" si="1"/>
        <v>4</v>
      </c>
      <c r="F12" s="13">
        <f t="shared" si="1"/>
        <v>5.5</v>
      </c>
      <c r="G12" s="13">
        <f t="shared" si="1"/>
        <v>11.5</v>
      </c>
      <c r="H12" s="13">
        <f t="shared" si="1"/>
        <v>12.5</v>
      </c>
      <c r="I12" s="69">
        <f t="shared" si="1"/>
        <v>22.5</v>
      </c>
    </row>
    <row r="13" spans="1:9" x14ac:dyDescent="0.25">
      <c r="B13" s="36" t="s">
        <v>80</v>
      </c>
      <c r="C13" s="13">
        <f>C8-($C$11*C8)</f>
        <v>7</v>
      </c>
      <c r="D13" s="13">
        <f t="shared" ref="D13:I13" si="2">D8-($C$11*D8)</f>
        <v>6</v>
      </c>
      <c r="E13" s="13">
        <f t="shared" si="2"/>
        <v>5.5</v>
      </c>
      <c r="F13" s="13">
        <f t="shared" si="2"/>
        <v>6</v>
      </c>
      <c r="G13" s="13">
        <f t="shared" si="2"/>
        <v>4</v>
      </c>
      <c r="H13" s="13">
        <f t="shared" si="2"/>
        <v>5</v>
      </c>
      <c r="I13" s="69">
        <f t="shared" si="2"/>
        <v>3</v>
      </c>
    </row>
    <row r="14" spans="1:9" x14ac:dyDescent="0.25">
      <c r="B14" s="36" t="s">
        <v>81</v>
      </c>
      <c r="C14" s="14">
        <f>($C$7*C12)+($C$9*C13)</f>
        <v>6800</v>
      </c>
      <c r="D14" s="14">
        <f t="shared" ref="D14:I14" si="3">($C$7*D12)+($C$9*D13)</f>
        <v>4584</v>
      </c>
      <c r="E14" s="14">
        <f t="shared" si="3"/>
        <v>3806</v>
      </c>
      <c r="F14" s="14">
        <f t="shared" si="3"/>
        <v>4452</v>
      </c>
      <c r="G14" s="14">
        <f t="shared" si="3"/>
        <v>5036</v>
      </c>
      <c r="H14" s="14">
        <f t="shared" si="3"/>
        <v>5800</v>
      </c>
      <c r="I14" s="72">
        <f t="shared" si="3"/>
        <v>7440</v>
      </c>
    </row>
    <row r="15" spans="1:9" ht="15.75" thickBot="1" x14ac:dyDescent="0.3">
      <c r="B15" s="59" t="s">
        <v>82</v>
      </c>
      <c r="C15" s="73">
        <f>(C10-C14)</f>
        <v>6800</v>
      </c>
      <c r="D15" s="73">
        <f t="shared" ref="D15:I15" si="4">(D10-D14)</f>
        <v>4584</v>
      </c>
      <c r="E15" s="73">
        <f t="shared" si="4"/>
        <v>3806</v>
      </c>
      <c r="F15" s="73">
        <f t="shared" si="4"/>
        <v>4452</v>
      </c>
      <c r="G15" s="73">
        <f t="shared" si="4"/>
        <v>5036</v>
      </c>
      <c r="H15" s="73">
        <f t="shared" si="4"/>
        <v>5800</v>
      </c>
      <c r="I15" s="74">
        <f t="shared" si="4"/>
        <v>7440</v>
      </c>
    </row>
    <row r="16" spans="1:9" ht="15.75" thickBot="1" x14ac:dyDescent="0.3">
      <c r="B16" s="9"/>
      <c r="C16" s="75"/>
      <c r="D16" s="75"/>
      <c r="E16" s="75"/>
      <c r="F16" s="75"/>
      <c r="G16" s="75"/>
      <c r="H16" s="75"/>
      <c r="I16" s="75"/>
    </row>
    <row r="17" spans="2:9" ht="15.75" x14ac:dyDescent="0.25">
      <c r="B17" s="33" t="s">
        <v>83</v>
      </c>
      <c r="C17" s="76"/>
      <c r="D17" s="76"/>
      <c r="E17" s="76"/>
      <c r="F17" s="76"/>
      <c r="G17" s="76"/>
      <c r="H17" s="76"/>
      <c r="I17" s="77"/>
    </row>
    <row r="18" spans="2:9" x14ac:dyDescent="0.25">
      <c r="B18" s="36" t="s">
        <v>84</v>
      </c>
      <c r="C18" s="13">
        <v>25</v>
      </c>
      <c r="D18" s="13">
        <v>12</v>
      </c>
      <c r="E18" s="13">
        <v>8</v>
      </c>
      <c r="F18" s="13">
        <v>11</v>
      </c>
      <c r="G18" s="13">
        <v>23</v>
      </c>
      <c r="H18" s="13">
        <v>25</v>
      </c>
      <c r="I18" s="69">
        <v>45</v>
      </c>
    </row>
    <row r="19" spans="2:9" x14ac:dyDescent="0.25">
      <c r="B19" s="36" t="s">
        <v>74</v>
      </c>
      <c r="C19" s="14">
        <v>300</v>
      </c>
      <c r="D19" s="70"/>
      <c r="E19" s="70"/>
      <c r="F19" s="70"/>
      <c r="G19" s="70"/>
      <c r="H19" s="70"/>
      <c r="I19" s="71"/>
    </row>
    <row r="20" spans="2:9" x14ac:dyDescent="0.25">
      <c r="B20" s="36" t="s">
        <v>75</v>
      </c>
      <c r="C20" s="13">
        <v>14</v>
      </c>
      <c r="D20" s="13">
        <v>12</v>
      </c>
      <c r="E20" s="13">
        <v>11</v>
      </c>
      <c r="F20" s="13">
        <v>12</v>
      </c>
      <c r="G20" s="13">
        <v>8</v>
      </c>
      <c r="H20" s="13">
        <v>10</v>
      </c>
      <c r="I20" s="69">
        <v>6</v>
      </c>
    </row>
    <row r="21" spans="2:9" x14ac:dyDescent="0.25">
      <c r="B21" s="36" t="s">
        <v>76</v>
      </c>
      <c r="C21" s="14">
        <v>800</v>
      </c>
      <c r="D21" s="70"/>
      <c r="E21" s="70"/>
      <c r="F21" s="70"/>
      <c r="G21" s="70"/>
      <c r="H21" s="70"/>
      <c r="I21" s="71"/>
    </row>
    <row r="22" spans="2:9" x14ac:dyDescent="0.25">
      <c r="B22" s="36" t="s">
        <v>77</v>
      </c>
      <c r="C22" s="14">
        <f>($C$19*C18)+($C$21*C20)</f>
        <v>18700</v>
      </c>
      <c r="D22" s="14">
        <f t="shared" ref="D22:I22" si="5">($C$19*D18)+($C$21*D20)</f>
        <v>13200</v>
      </c>
      <c r="E22" s="14">
        <f t="shared" si="5"/>
        <v>11200</v>
      </c>
      <c r="F22" s="14">
        <f t="shared" si="5"/>
        <v>12900</v>
      </c>
      <c r="G22" s="14">
        <f t="shared" si="5"/>
        <v>13300</v>
      </c>
      <c r="H22" s="14">
        <f t="shared" si="5"/>
        <v>15500</v>
      </c>
      <c r="I22" s="72">
        <f t="shared" si="5"/>
        <v>18300</v>
      </c>
    </row>
    <row r="23" spans="2:9" x14ac:dyDescent="0.25">
      <c r="B23" s="58" t="s">
        <v>78</v>
      </c>
      <c r="C23" s="3">
        <v>0.2</v>
      </c>
      <c r="D23" s="70"/>
      <c r="E23" s="70"/>
      <c r="F23" s="70"/>
      <c r="G23" s="70"/>
      <c r="H23" s="70"/>
      <c r="I23" s="71"/>
    </row>
    <row r="24" spans="2:9" x14ac:dyDescent="0.25">
      <c r="B24" s="36" t="s">
        <v>85</v>
      </c>
      <c r="C24" s="13">
        <f>C18-($C$23*C18)</f>
        <v>20</v>
      </c>
      <c r="D24" s="13">
        <f t="shared" ref="D24:I24" si="6">D18-($C$23*D18)</f>
        <v>9.6</v>
      </c>
      <c r="E24" s="13">
        <f t="shared" si="6"/>
        <v>6.4</v>
      </c>
      <c r="F24" s="13">
        <f t="shared" si="6"/>
        <v>8.8000000000000007</v>
      </c>
      <c r="G24" s="13">
        <f t="shared" si="6"/>
        <v>18.399999999999999</v>
      </c>
      <c r="H24" s="13">
        <f t="shared" si="6"/>
        <v>20</v>
      </c>
      <c r="I24" s="69">
        <f t="shared" si="6"/>
        <v>36</v>
      </c>
    </row>
    <row r="25" spans="2:9" x14ac:dyDescent="0.25">
      <c r="B25" s="36" t="s">
        <v>80</v>
      </c>
      <c r="C25" s="13">
        <f>C20-($C$23*C20)</f>
        <v>11.2</v>
      </c>
      <c r="D25" s="13">
        <f t="shared" ref="D25:I25" si="7">D20-($C$23*D20)</f>
        <v>9.6</v>
      </c>
      <c r="E25" s="13">
        <f t="shared" si="7"/>
        <v>8.8000000000000007</v>
      </c>
      <c r="F25" s="13">
        <f t="shared" si="7"/>
        <v>9.6</v>
      </c>
      <c r="G25" s="13">
        <f t="shared" si="7"/>
        <v>6.4</v>
      </c>
      <c r="H25" s="13">
        <f t="shared" si="7"/>
        <v>8</v>
      </c>
      <c r="I25" s="69">
        <f t="shared" si="7"/>
        <v>4.8</v>
      </c>
    </row>
    <row r="26" spans="2:9" x14ac:dyDescent="0.25">
      <c r="B26" s="36" t="s">
        <v>86</v>
      </c>
      <c r="C26" s="14">
        <f>($C$19*C24)+($C$21*C25)</f>
        <v>14960</v>
      </c>
      <c r="D26" s="14">
        <f t="shared" ref="D26:I26" si="8">($C$19*D24)+($C$21*D25)</f>
        <v>10560</v>
      </c>
      <c r="E26" s="14">
        <f t="shared" si="8"/>
        <v>8960</v>
      </c>
      <c r="F26" s="14">
        <f t="shared" si="8"/>
        <v>10320</v>
      </c>
      <c r="G26" s="14">
        <f t="shared" si="8"/>
        <v>10640</v>
      </c>
      <c r="H26" s="14">
        <f t="shared" si="8"/>
        <v>12400</v>
      </c>
      <c r="I26" s="72">
        <f t="shared" si="8"/>
        <v>14640</v>
      </c>
    </row>
    <row r="27" spans="2:9" ht="15.75" thickBot="1" x14ac:dyDescent="0.3">
      <c r="B27" s="59" t="s">
        <v>87</v>
      </c>
      <c r="C27" s="73">
        <f>(C22-C26)</f>
        <v>3740</v>
      </c>
      <c r="D27" s="73">
        <f t="shared" ref="D27:I27" si="9">(D22-D26)</f>
        <v>2640</v>
      </c>
      <c r="E27" s="73">
        <f t="shared" si="9"/>
        <v>2240</v>
      </c>
      <c r="F27" s="73">
        <f t="shared" si="9"/>
        <v>2580</v>
      </c>
      <c r="G27" s="73">
        <f t="shared" si="9"/>
        <v>2660</v>
      </c>
      <c r="H27" s="73">
        <f t="shared" si="9"/>
        <v>3100</v>
      </c>
      <c r="I27" s="74">
        <f t="shared" si="9"/>
        <v>3660</v>
      </c>
    </row>
    <row r="28" spans="2:9" ht="15.75" thickBot="1" x14ac:dyDescent="0.3">
      <c r="B28" s="17"/>
      <c r="C28" s="18"/>
      <c r="D28" s="18"/>
      <c r="E28" s="18"/>
      <c r="F28" s="18"/>
      <c r="G28" s="18"/>
      <c r="H28" s="18"/>
      <c r="I28" s="18"/>
    </row>
    <row r="29" spans="2:9" ht="15.75" x14ac:dyDescent="0.25">
      <c r="B29" s="33" t="s">
        <v>88</v>
      </c>
      <c r="C29" s="76"/>
      <c r="D29" s="76"/>
      <c r="E29" s="76"/>
      <c r="F29" s="76"/>
      <c r="G29" s="76"/>
      <c r="H29" s="76"/>
      <c r="I29" s="77"/>
    </row>
    <row r="30" spans="2:9" x14ac:dyDescent="0.25">
      <c r="B30" s="36" t="s">
        <v>89</v>
      </c>
      <c r="C30" s="13">
        <v>15</v>
      </c>
      <c r="D30" s="13">
        <v>12</v>
      </c>
      <c r="E30" s="13">
        <v>8</v>
      </c>
      <c r="F30" s="13">
        <v>11</v>
      </c>
      <c r="G30" s="13">
        <v>23</v>
      </c>
      <c r="H30" s="13">
        <v>25</v>
      </c>
      <c r="I30" s="69">
        <v>45</v>
      </c>
    </row>
    <row r="31" spans="2:9" x14ac:dyDescent="0.25">
      <c r="B31" s="36" t="s">
        <v>90</v>
      </c>
      <c r="C31" s="14">
        <v>1200</v>
      </c>
      <c r="D31" s="70"/>
      <c r="E31" s="70"/>
      <c r="F31" s="70"/>
      <c r="G31" s="70"/>
      <c r="H31" s="70"/>
      <c r="I31" s="71"/>
    </row>
    <row r="32" spans="2:9" x14ac:dyDescent="0.25">
      <c r="B32" s="36" t="s">
        <v>91</v>
      </c>
      <c r="C32" s="14">
        <v>500</v>
      </c>
      <c r="D32" s="70"/>
      <c r="E32" s="70"/>
      <c r="F32" s="70"/>
      <c r="G32" s="70"/>
      <c r="H32" s="70"/>
      <c r="I32" s="71"/>
    </row>
    <row r="33" spans="2:9" x14ac:dyDescent="0.25">
      <c r="B33" s="36" t="s">
        <v>92</v>
      </c>
      <c r="C33" s="13">
        <v>6</v>
      </c>
      <c r="D33" s="13">
        <v>5</v>
      </c>
      <c r="E33" s="13">
        <v>2</v>
      </c>
      <c r="F33" s="13">
        <v>12</v>
      </c>
      <c r="G33" s="13">
        <v>44</v>
      </c>
      <c r="H33" s="13">
        <v>2</v>
      </c>
      <c r="I33" s="69">
        <v>3</v>
      </c>
    </row>
    <row r="34" spans="2:9" x14ac:dyDescent="0.25">
      <c r="B34" s="36" t="s">
        <v>76</v>
      </c>
      <c r="C34" s="14">
        <v>800</v>
      </c>
      <c r="D34" s="70"/>
      <c r="E34" s="70"/>
      <c r="F34" s="70"/>
      <c r="G34" s="70"/>
      <c r="H34" s="70"/>
      <c r="I34" s="71"/>
    </row>
    <row r="35" spans="2:9" x14ac:dyDescent="0.25">
      <c r="B35" s="36" t="s">
        <v>93</v>
      </c>
      <c r="C35" s="14">
        <f>($C$31*C30)+($C$32*C30)+($C$34*C33)</f>
        <v>30300</v>
      </c>
      <c r="D35" s="14">
        <f t="shared" ref="D35:I35" si="10">($C$31*D30)+($C$32*D30)+($C$34*D33)</f>
        <v>24400</v>
      </c>
      <c r="E35" s="14">
        <f t="shared" si="10"/>
        <v>15200</v>
      </c>
      <c r="F35" s="14">
        <f t="shared" si="10"/>
        <v>28300</v>
      </c>
      <c r="G35" s="14">
        <f t="shared" si="10"/>
        <v>74300</v>
      </c>
      <c r="H35" s="14">
        <f t="shared" si="10"/>
        <v>44100</v>
      </c>
      <c r="I35" s="72">
        <f t="shared" si="10"/>
        <v>78900</v>
      </c>
    </row>
    <row r="36" spans="2:9" x14ac:dyDescent="0.25">
      <c r="B36" s="58" t="s">
        <v>94</v>
      </c>
      <c r="C36" s="22">
        <v>0.5</v>
      </c>
      <c r="D36" s="70"/>
      <c r="E36" s="70"/>
      <c r="F36" s="70"/>
      <c r="G36" s="70"/>
      <c r="H36" s="70"/>
      <c r="I36" s="71"/>
    </row>
    <row r="37" spans="2:9" x14ac:dyDescent="0.25">
      <c r="B37" s="36" t="s">
        <v>95</v>
      </c>
      <c r="C37" s="13">
        <f>C30-($C$36*C30)</f>
        <v>7.5</v>
      </c>
      <c r="D37" s="13">
        <f t="shared" ref="D37:I37" si="11">D30-($C$36*D30)</f>
        <v>6</v>
      </c>
      <c r="E37" s="13">
        <f t="shared" si="11"/>
        <v>4</v>
      </c>
      <c r="F37" s="13">
        <f t="shared" si="11"/>
        <v>5.5</v>
      </c>
      <c r="G37" s="13">
        <f t="shared" si="11"/>
        <v>11.5</v>
      </c>
      <c r="H37" s="13">
        <f t="shared" si="11"/>
        <v>12.5</v>
      </c>
      <c r="I37" s="69">
        <f t="shared" si="11"/>
        <v>22.5</v>
      </c>
    </row>
    <row r="38" spans="2:9" x14ac:dyDescent="0.25">
      <c r="B38" s="36" t="s">
        <v>80</v>
      </c>
      <c r="C38" s="13">
        <f>C33-($C$36*C33)</f>
        <v>3</v>
      </c>
      <c r="D38" s="13">
        <f t="shared" ref="D38:I38" si="12">D33-($C$36*D33)</f>
        <v>2.5</v>
      </c>
      <c r="E38" s="13">
        <f t="shared" si="12"/>
        <v>1</v>
      </c>
      <c r="F38" s="13">
        <f t="shared" si="12"/>
        <v>6</v>
      </c>
      <c r="G38" s="13">
        <f t="shared" si="12"/>
        <v>22</v>
      </c>
      <c r="H38" s="13">
        <f t="shared" si="12"/>
        <v>1</v>
      </c>
      <c r="I38" s="69">
        <f t="shared" si="12"/>
        <v>1.5</v>
      </c>
    </row>
    <row r="39" spans="2:9" x14ac:dyDescent="0.25">
      <c r="B39" s="36" t="s">
        <v>96</v>
      </c>
      <c r="C39" s="14">
        <f>($C$31*C37)+($C$32*C37)+($C$34*C38)</f>
        <v>15150</v>
      </c>
      <c r="D39" s="14">
        <f t="shared" ref="D39:I39" si="13">($C$31*D37)+($C$32*D37)+($C$34*D38)</f>
        <v>12200</v>
      </c>
      <c r="E39" s="14">
        <f t="shared" si="13"/>
        <v>7600</v>
      </c>
      <c r="F39" s="14">
        <f t="shared" si="13"/>
        <v>14150</v>
      </c>
      <c r="G39" s="14">
        <f t="shared" si="13"/>
        <v>37150</v>
      </c>
      <c r="H39" s="14">
        <f t="shared" si="13"/>
        <v>22050</v>
      </c>
      <c r="I39" s="72">
        <f t="shared" si="13"/>
        <v>39450</v>
      </c>
    </row>
    <row r="40" spans="2:9" ht="15.75" thickBot="1" x14ac:dyDescent="0.3">
      <c r="B40" s="59" t="s">
        <v>97</v>
      </c>
      <c r="C40" s="73">
        <f>(C35-C39)</f>
        <v>15150</v>
      </c>
      <c r="D40" s="73">
        <f t="shared" ref="D40:I40" si="14">(D35-D39)</f>
        <v>12200</v>
      </c>
      <c r="E40" s="73">
        <f t="shared" si="14"/>
        <v>7600</v>
      </c>
      <c r="F40" s="73">
        <f t="shared" si="14"/>
        <v>14150</v>
      </c>
      <c r="G40" s="73">
        <f t="shared" si="14"/>
        <v>37150</v>
      </c>
      <c r="H40" s="73">
        <f t="shared" si="14"/>
        <v>22050</v>
      </c>
      <c r="I40" s="74">
        <f t="shared" si="14"/>
        <v>39450</v>
      </c>
    </row>
    <row r="41" spans="2:9" ht="15.75" thickBot="1" x14ac:dyDescent="0.3">
      <c r="B41" s="19"/>
      <c r="C41" s="19"/>
      <c r="D41" s="19"/>
      <c r="E41" s="19"/>
      <c r="F41" s="19"/>
      <c r="G41" s="19"/>
      <c r="H41" s="19"/>
      <c r="I41" s="19"/>
    </row>
    <row r="42" spans="2:9" ht="15.75" x14ac:dyDescent="0.25">
      <c r="B42" s="33" t="s">
        <v>98</v>
      </c>
      <c r="C42" s="76"/>
      <c r="D42" s="76"/>
      <c r="E42" s="76"/>
      <c r="F42" s="76"/>
      <c r="G42" s="76"/>
      <c r="H42" s="76"/>
      <c r="I42" s="77"/>
    </row>
    <row r="43" spans="2:9" x14ac:dyDescent="0.25">
      <c r="B43" s="36" t="s">
        <v>99</v>
      </c>
      <c r="C43" s="13">
        <v>10</v>
      </c>
      <c r="D43" s="13">
        <v>12</v>
      </c>
      <c r="E43" s="13">
        <v>8</v>
      </c>
      <c r="F43" s="13">
        <v>11</v>
      </c>
      <c r="G43" s="13">
        <v>23</v>
      </c>
      <c r="H43" s="13">
        <v>25</v>
      </c>
      <c r="I43" s="69">
        <v>45</v>
      </c>
    </row>
    <row r="44" spans="2:9" x14ac:dyDescent="0.25">
      <c r="B44" s="36" t="s">
        <v>90</v>
      </c>
      <c r="C44" s="14">
        <v>1600</v>
      </c>
      <c r="D44" s="70"/>
      <c r="E44" s="70"/>
      <c r="F44" s="70"/>
      <c r="G44" s="70"/>
      <c r="H44" s="70"/>
      <c r="I44" s="71"/>
    </row>
    <row r="45" spans="2:9" x14ac:dyDescent="0.25">
      <c r="B45" s="36" t="s">
        <v>91</v>
      </c>
      <c r="C45" s="14">
        <v>600</v>
      </c>
      <c r="D45" s="70"/>
      <c r="E45" s="70"/>
      <c r="F45" s="70"/>
      <c r="G45" s="70"/>
      <c r="H45" s="70"/>
      <c r="I45" s="71"/>
    </row>
    <row r="46" spans="2:9" x14ac:dyDescent="0.25">
      <c r="B46" s="36" t="s">
        <v>92</v>
      </c>
      <c r="C46" s="13">
        <v>12</v>
      </c>
      <c r="D46" s="13">
        <v>5</v>
      </c>
      <c r="E46" s="13">
        <v>2</v>
      </c>
      <c r="F46" s="13">
        <v>12</v>
      </c>
      <c r="G46" s="13">
        <v>44</v>
      </c>
      <c r="H46" s="13">
        <v>2</v>
      </c>
      <c r="I46" s="69">
        <v>3</v>
      </c>
    </row>
    <row r="47" spans="2:9" x14ac:dyDescent="0.25">
      <c r="B47" s="36" t="s">
        <v>76</v>
      </c>
      <c r="C47" s="14">
        <v>800</v>
      </c>
      <c r="D47" s="70"/>
      <c r="E47" s="70"/>
      <c r="F47" s="70"/>
      <c r="G47" s="70"/>
      <c r="H47" s="70"/>
      <c r="I47" s="71"/>
    </row>
    <row r="48" spans="2:9" x14ac:dyDescent="0.25">
      <c r="B48" s="36" t="s">
        <v>100</v>
      </c>
      <c r="C48" s="14">
        <f>($C$44*C43)+($C$45*C43)+($C$47*C46)</f>
        <v>31600</v>
      </c>
      <c r="D48" s="14">
        <f t="shared" ref="D48:I48" si="15">($C$44*D43)+($C$45*D43)+($C$47*D46)</f>
        <v>30400</v>
      </c>
      <c r="E48" s="14">
        <f t="shared" si="15"/>
        <v>19200</v>
      </c>
      <c r="F48" s="14">
        <f t="shared" si="15"/>
        <v>33800</v>
      </c>
      <c r="G48" s="14">
        <f t="shared" si="15"/>
        <v>85800</v>
      </c>
      <c r="H48" s="14">
        <f t="shared" si="15"/>
        <v>56600</v>
      </c>
      <c r="I48" s="72">
        <f t="shared" si="15"/>
        <v>101400</v>
      </c>
    </row>
    <row r="49" spans="2:9" x14ac:dyDescent="0.25">
      <c r="B49" s="58" t="s">
        <v>94</v>
      </c>
      <c r="C49" s="3">
        <v>0.6</v>
      </c>
      <c r="D49" s="70"/>
      <c r="E49" s="70"/>
      <c r="F49" s="70"/>
      <c r="G49" s="70"/>
      <c r="H49" s="70"/>
      <c r="I49" s="71"/>
    </row>
    <row r="50" spans="2:9" x14ac:dyDescent="0.25">
      <c r="B50" s="36" t="s">
        <v>95</v>
      </c>
      <c r="C50" s="13">
        <f>C43-($C$49*C43)</f>
        <v>4</v>
      </c>
      <c r="D50" s="13">
        <f t="shared" ref="D50:I50" si="16">D43-($C$49*D43)</f>
        <v>4.8000000000000007</v>
      </c>
      <c r="E50" s="13">
        <f t="shared" si="16"/>
        <v>3.2</v>
      </c>
      <c r="F50" s="13">
        <f t="shared" si="16"/>
        <v>4.4000000000000004</v>
      </c>
      <c r="G50" s="13">
        <f t="shared" si="16"/>
        <v>9.2000000000000011</v>
      </c>
      <c r="H50" s="13">
        <f t="shared" si="16"/>
        <v>10</v>
      </c>
      <c r="I50" s="69">
        <f t="shared" si="16"/>
        <v>18</v>
      </c>
    </row>
    <row r="51" spans="2:9" x14ac:dyDescent="0.25">
      <c r="B51" s="36" t="s">
        <v>80</v>
      </c>
      <c r="C51" s="13">
        <f>C46-($C$49*C46)</f>
        <v>4.8000000000000007</v>
      </c>
      <c r="D51" s="13">
        <f t="shared" ref="D51:I51" si="17">D46-($C$49*D46)</f>
        <v>2</v>
      </c>
      <c r="E51" s="13">
        <f t="shared" si="17"/>
        <v>0.8</v>
      </c>
      <c r="F51" s="13">
        <f t="shared" si="17"/>
        <v>4.8000000000000007</v>
      </c>
      <c r="G51" s="13">
        <f t="shared" si="17"/>
        <v>17.600000000000001</v>
      </c>
      <c r="H51" s="13">
        <f t="shared" si="17"/>
        <v>0.8</v>
      </c>
      <c r="I51" s="69">
        <f t="shared" si="17"/>
        <v>1.2000000000000002</v>
      </c>
    </row>
    <row r="52" spans="2:9" x14ac:dyDescent="0.25">
      <c r="B52" s="36" t="s">
        <v>101</v>
      </c>
      <c r="C52" s="14">
        <f>($C$44*C50)+($C$45*C50)+($C$47*C51)</f>
        <v>12640</v>
      </c>
      <c r="D52" s="14">
        <f t="shared" ref="D52:I52" si="18">($C$44*D50)+($C$45*D50)+($C$47*D51)</f>
        <v>12160.000000000002</v>
      </c>
      <c r="E52" s="14">
        <f t="shared" si="18"/>
        <v>7680</v>
      </c>
      <c r="F52" s="14">
        <f t="shared" si="18"/>
        <v>13520</v>
      </c>
      <c r="G52" s="14">
        <f t="shared" si="18"/>
        <v>34320.000000000007</v>
      </c>
      <c r="H52" s="14">
        <f t="shared" si="18"/>
        <v>22640</v>
      </c>
      <c r="I52" s="72">
        <f t="shared" si="18"/>
        <v>40560</v>
      </c>
    </row>
    <row r="53" spans="2:9" ht="15.75" thickBot="1" x14ac:dyDescent="0.3">
      <c r="B53" s="59" t="s">
        <v>102</v>
      </c>
      <c r="C53" s="73">
        <f>(C48-C52)</f>
        <v>18960</v>
      </c>
      <c r="D53" s="73">
        <f t="shared" ref="D53:I53" si="19">(D48-D52)</f>
        <v>18240</v>
      </c>
      <c r="E53" s="73">
        <f t="shared" si="19"/>
        <v>11520</v>
      </c>
      <c r="F53" s="73">
        <f t="shared" si="19"/>
        <v>20280</v>
      </c>
      <c r="G53" s="73">
        <f t="shared" si="19"/>
        <v>51479.999999999993</v>
      </c>
      <c r="H53" s="73">
        <f t="shared" si="19"/>
        <v>33960</v>
      </c>
      <c r="I53" s="74">
        <f t="shared" si="19"/>
        <v>60840</v>
      </c>
    </row>
    <row r="54" spans="2:9" ht="15.75" thickBot="1" x14ac:dyDescent="0.3">
      <c r="B54" s="20"/>
      <c r="C54" s="21"/>
      <c r="D54" s="21"/>
      <c r="E54" s="21"/>
      <c r="F54" s="21"/>
      <c r="G54" s="21"/>
      <c r="H54" s="21"/>
      <c r="I54" s="21"/>
    </row>
    <row r="55" spans="2:9" ht="15.75" x14ac:dyDescent="0.25">
      <c r="B55" s="33" t="s">
        <v>103</v>
      </c>
      <c r="C55" s="76"/>
      <c r="D55" s="76"/>
      <c r="E55" s="76"/>
      <c r="F55" s="76"/>
      <c r="G55" s="76"/>
      <c r="H55" s="76"/>
      <c r="I55" s="77"/>
    </row>
    <row r="56" spans="2:9" x14ac:dyDescent="0.25">
      <c r="B56" s="36" t="s">
        <v>104</v>
      </c>
      <c r="C56" s="13">
        <v>5</v>
      </c>
      <c r="D56" s="13">
        <v>12</v>
      </c>
      <c r="E56" s="13">
        <v>8</v>
      </c>
      <c r="F56" s="13">
        <v>11</v>
      </c>
      <c r="G56" s="13">
        <v>23</v>
      </c>
      <c r="H56" s="13">
        <v>25</v>
      </c>
      <c r="I56" s="69">
        <v>45</v>
      </c>
    </row>
    <row r="57" spans="2:9" x14ac:dyDescent="0.25">
      <c r="B57" s="36" t="s">
        <v>105</v>
      </c>
      <c r="C57" s="14">
        <v>8000</v>
      </c>
      <c r="D57" s="70"/>
      <c r="E57" s="70"/>
      <c r="F57" s="70"/>
      <c r="G57" s="70"/>
      <c r="H57" s="70"/>
      <c r="I57" s="71"/>
    </row>
    <row r="58" spans="2:9" x14ac:dyDescent="0.25">
      <c r="B58" s="36" t="s">
        <v>106</v>
      </c>
      <c r="C58" s="13">
        <v>12</v>
      </c>
      <c r="D58" s="13">
        <v>5</v>
      </c>
      <c r="E58" s="13">
        <v>2</v>
      </c>
      <c r="F58" s="13">
        <v>12</v>
      </c>
      <c r="G58" s="13">
        <v>44</v>
      </c>
      <c r="H58" s="13">
        <v>2</v>
      </c>
      <c r="I58" s="69">
        <v>3</v>
      </c>
    </row>
    <row r="59" spans="2:9" x14ac:dyDescent="0.25">
      <c r="B59" s="36" t="s">
        <v>76</v>
      </c>
      <c r="C59" s="14">
        <v>800</v>
      </c>
      <c r="D59" s="70"/>
      <c r="E59" s="70"/>
      <c r="F59" s="70"/>
      <c r="G59" s="70"/>
      <c r="H59" s="70"/>
      <c r="I59" s="71"/>
    </row>
    <row r="60" spans="2:9" x14ac:dyDescent="0.25">
      <c r="B60" s="36" t="s">
        <v>107</v>
      </c>
      <c r="C60" s="14">
        <f>($C$57*C56)+($C$59*C58)</f>
        <v>49600</v>
      </c>
      <c r="D60" s="14">
        <f t="shared" ref="D60:I60" si="20">($C$57*D56)+($C$59*D58)</f>
        <v>100000</v>
      </c>
      <c r="E60" s="14">
        <f t="shared" si="20"/>
        <v>65600</v>
      </c>
      <c r="F60" s="14">
        <f t="shared" si="20"/>
        <v>97600</v>
      </c>
      <c r="G60" s="14">
        <f t="shared" si="20"/>
        <v>219200</v>
      </c>
      <c r="H60" s="14">
        <f t="shared" si="20"/>
        <v>201600</v>
      </c>
      <c r="I60" s="72">
        <f t="shared" si="20"/>
        <v>362400</v>
      </c>
    </row>
    <row r="61" spans="2:9" x14ac:dyDescent="0.25">
      <c r="B61" s="58" t="s">
        <v>108</v>
      </c>
      <c r="C61" s="3">
        <v>0.7</v>
      </c>
      <c r="D61" s="3"/>
      <c r="E61" s="3"/>
      <c r="F61" s="3"/>
      <c r="G61" s="3"/>
      <c r="H61" s="3"/>
      <c r="I61" s="57"/>
    </row>
    <row r="62" spans="2:9" x14ac:dyDescent="0.25">
      <c r="B62" s="36" t="s">
        <v>109</v>
      </c>
      <c r="C62" s="13">
        <f>C56-($C$61*C56)</f>
        <v>1.5</v>
      </c>
      <c r="D62" s="13">
        <f t="shared" ref="D62:I62" si="21">D56-($C$61*D56)</f>
        <v>3.6000000000000014</v>
      </c>
      <c r="E62" s="13">
        <f t="shared" si="21"/>
        <v>2.4000000000000004</v>
      </c>
      <c r="F62" s="13">
        <f t="shared" si="21"/>
        <v>3.3000000000000007</v>
      </c>
      <c r="G62" s="13">
        <f t="shared" si="21"/>
        <v>6.9000000000000021</v>
      </c>
      <c r="H62" s="13">
        <f t="shared" si="21"/>
        <v>7.5</v>
      </c>
      <c r="I62" s="69">
        <f t="shared" si="21"/>
        <v>13.500000000000004</v>
      </c>
    </row>
    <row r="63" spans="2:9" x14ac:dyDescent="0.25">
      <c r="B63" s="36" t="s">
        <v>80</v>
      </c>
      <c r="C63" s="13">
        <f>C58-($C$61*C58)</f>
        <v>3.6000000000000014</v>
      </c>
      <c r="D63" s="13">
        <f t="shared" ref="D63:I63" si="22">D58-($C$61*D58)</f>
        <v>1.5</v>
      </c>
      <c r="E63" s="13">
        <f t="shared" si="22"/>
        <v>0.60000000000000009</v>
      </c>
      <c r="F63" s="13">
        <f t="shared" si="22"/>
        <v>3.6000000000000014</v>
      </c>
      <c r="G63" s="13">
        <f t="shared" si="22"/>
        <v>13.200000000000003</v>
      </c>
      <c r="H63" s="13">
        <f t="shared" si="22"/>
        <v>0.60000000000000009</v>
      </c>
      <c r="I63" s="69">
        <f t="shared" si="22"/>
        <v>0.90000000000000036</v>
      </c>
    </row>
    <row r="64" spans="2:9" x14ac:dyDescent="0.25">
      <c r="B64" s="36" t="s">
        <v>110</v>
      </c>
      <c r="C64" s="14">
        <f>($C$57*C62)+($C$59*C63)</f>
        <v>14880</v>
      </c>
      <c r="D64" s="14">
        <f t="shared" ref="D64:I64" si="23">($C$57*D62)+($C$59*D63)</f>
        <v>30000.000000000011</v>
      </c>
      <c r="E64" s="14">
        <f t="shared" si="23"/>
        <v>19680.000000000004</v>
      </c>
      <c r="F64" s="14">
        <f t="shared" si="23"/>
        <v>29280.000000000007</v>
      </c>
      <c r="G64" s="14">
        <f t="shared" si="23"/>
        <v>65760.000000000015</v>
      </c>
      <c r="H64" s="14">
        <f t="shared" si="23"/>
        <v>60480</v>
      </c>
      <c r="I64" s="72">
        <f t="shared" si="23"/>
        <v>108720.00000000003</v>
      </c>
    </row>
    <row r="65" spans="2:9" ht="15.75" thickBot="1" x14ac:dyDescent="0.3">
      <c r="B65" s="59" t="s">
        <v>111</v>
      </c>
      <c r="C65" s="73">
        <f>(C60-C64)</f>
        <v>34720</v>
      </c>
      <c r="D65" s="73">
        <f t="shared" ref="D65:I65" si="24">(D60-D64)</f>
        <v>69999.999999999985</v>
      </c>
      <c r="E65" s="73">
        <f t="shared" si="24"/>
        <v>45920</v>
      </c>
      <c r="F65" s="73">
        <f t="shared" si="24"/>
        <v>68320</v>
      </c>
      <c r="G65" s="73">
        <f t="shared" si="24"/>
        <v>153440</v>
      </c>
      <c r="H65" s="73">
        <f t="shared" si="24"/>
        <v>141120</v>
      </c>
      <c r="I65" s="74">
        <f t="shared" si="24"/>
        <v>253679.99999999997</v>
      </c>
    </row>
    <row r="66" spans="2:9" ht="15.75" thickBot="1" x14ac:dyDescent="0.3">
      <c r="B66" s="64" t="s">
        <v>112</v>
      </c>
      <c r="C66" s="78">
        <f>(C15+C27+C40+C53+C65)</f>
        <v>79370</v>
      </c>
      <c r="D66" s="78">
        <f t="shared" ref="D66:I66" si="25">(D15+D27+D40+D53+D65)</f>
        <v>107663.99999999999</v>
      </c>
      <c r="E66" s="78">
        <f t="shared" si="25"/>
        <v>71086</v>
      </c>
      <c r="F66" s="78">
        <f t="shared" si="25"/>
        <v>109782</v>
      </c>
      <c r="G66" s="78">
        <f t="shared" si="25"/>
        <v>249766</v>
      </c>
      <c r="H66" s="78">
        <f t="shared" si="25"/>
        <v>206030</v>
      </c>
      <c r="I66" s="79">
        <f t="shared" si="25"/>
        <v>365070</v>
      </c>
    </row>
    <row r="67" spans="2:9" s="29" customFormat="1" x14ac:dyDescent="0.25"/>
    <row r="68" spans="2:9" s="29" customFormat="1" x14ac:dyDescent="0.25"/>
    <row r="69" spans="2:9" s="29" customFormat="1" x14ac:dyDescent="0.25"/>
    <row r="70" spans="2:9" s="29" customFormat="1" x14ac:dyDescent="0.25"/>
    <row r="71" spans="2:9" s="29" customFormat="1" x14ac:dyDescent="0.25"/>
    <row r="72" spans="2:9" s="29" customFormat="1" x14ac:dyDescent="0.25"/>
    <row r="73" spans="2:9" s="29" customFormat="1" x14ac:dyDescent="0.25"/>
    <row r="74" spans="2:9" s="29" customFormat="1" x14ac:dyDescent="0.25"/>
    <row r="75" spans="2:9" s="29" customFormat="1" x14ac:dyDescent="0.25"/>
    <row r="76" spans="2:9" s="29" customFormat="1" x14ac:dyDescent="0.25"/>
    <row r="77" spans="2:9" s="29" customFormat="1" x14ac:dyDescent="0.25"/>
    <row r="78" spans="2:9" s="29" customFormat="1" x14ac:dyDescent="0.25"/>
    <row r="79" spans="2:9" s="29" customFormat="1" x14ac:dyDescent="0.25"/>
    <row r="80" spans="2:9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</sheetData>
  <mergeCells count="1">
    <mergeCell ref="A1:I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269D1-A4F0-49B9-B414-6AFF67356F31}">
  <dimension ref="A1:M68"/>
  <sheetViews>
    <sheetView zoomScaleNormal="100" workbookViewId="0">
      <pane xSplit="9" ySplit="4" topLeftCell="J5" activePane="bottomRight" state="frozen"/>
      <selection pane="topRight" activeCell="K1" sqref="K1"/>
      <selection pane="bottomLeft" activeCell="A5" sqref="A5"/>
      <selection pane="bottomRight" activeCell="E25" sqref="E25"/>
    </sheetView>
  </sheetViews>
  <sheetFormatPr defaultRowHeight="15" x14ac:dyDescent="0.25"/>
  <cols>
    <col min="1" max="1" width="9.28515625" style="29" customWidth="1"/>
    <col min="2" max="2" width="61.5703125" customWidth="1"/>
    <col min="3" max="3" width="19" customWidth="1"/>
    <col min="4" max="4" width="26.140625" customWidth="1"/>
    <col min="5" max="5" width="18.140625" customWidth="1"/>
    <col min="6" max="6" width="16" customWidth="1"/>
    <col min="7" max="7" width="19.5703125" customWidth="1"/>
    <col min="8" max="8" width="17.140625" customWidth="1"/>
    <col min="9" max="9" width="22.42578125" customWidth="1"/>
    <col min="10" max="13" width="9.28515625" style="29"/>
  </cols>
  <sheetData>
    <row r="1" spans="1:9" ht="49.7" customHeight="1" x14ac:dyDescent="0.25">
      <c r="A1" s="85" t="s">
        <v>16</v>
      </c>
      <c r="B1" s="85"/>
      <c r="C1" s="85"/>
      <c r="D1" s="85"/>
      <c r="E1" s="85"/>
      <c r="F1" s="85"/>
      <c r="G1" s="85"/>
      <c r="H1" s="85"/>
      <c r="I1" s="85"/>
    </row>
    <row r="2" spans="1:9" ht="48.4" customHeight="1" x14ac:dyDescent="0.25">
      <c r="A2" s="85"/>
      <c r="B2" s="85"/>
      <c r="C2" s="85"/>
      <c r="D2" s="85"/>
      <c r="E2" s="85"/>
      <c r="F2" s="85"/>
      <c r="G2" s="85"/>
      <c r="H2" s="85"/>
      <c r="I2" s="85"/>
    </row>
    <row r="3" spans="1:9" ht="15.75" x14ac:dyDescent="0.25">
      <c r="B3" s="5" t="s">
        <v>127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ht="15.75" x14ac:dyDescent="0.25">
      <c r="B4" s="4" t="s">
        <v>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  <c r="H4" s="3">
        <v>2026</v>
      </c>
      <c r="I4" s="3">
        <v>2027</v>
      </c>
    </row>
    <row r="5" spans="1:9" ht="15.75" x14ac:dyDescent="0.25">
      <c r="B5" s="4" t="s">
        <v>114</v>
      </c>
      <c r="C5" s="3"/>
      <c r="D5" s="3"/>
      <c r="E5" s="3"/>
      <c r="F5" s="3"/>
      <c r="G5" s="3"/>
      <c r="H5" s="3"/>
      <c r="I5" s="3"/>
    </row>
    <row r="6" spans="1:9" x14ac:dyDescent="0.25">
      <c r="B6" s="2" t="s">
        <v>115</v>
      </c>
      <c r="C6" s="13">
        <v>10</v>
      </c>
      <c r="D6" s="13">
        <v>15</v>
      </c>
      <c r="E6" s="13">
        <v>20</v>
      </c>
      <c r="F6" s="13">
        <v>25</v>
      </c>
      <c r="G6" s="13">
        <v>30</v>
      </c>
      <c r="H6" s="13">
        <v>35</v>
      </c>
      <c r="I6" s="13">
        <v>40</v>
      </c>
    </row>
    <row r="7" spans="1:9" x14ac:dyDescent="0.25">
      <c r="B7" s="2" t="s">
        <v>116</v>
      </c>
      <c r="C7" s="13">
        <v>25</v>
      </c>
      <c r="D7" s="15"/>
      <c r="E7" s="15"/>
      <c r="F7" s="15"/>
      <c r="G7" s="15"/>
      <c r="H7" s="15"/>
      <c r="I7" s="15"/>
    </row>
    <row r="8" spans="1:9" x14ac:dyDescent="0.25">
      <c r="B8" s="2" t="s">
        <v>117</v>
      </c>
      <c r="C8" s="14">
        <v>200</v>
      </c>
      <c r="D8" s="15"/>
      <c r="E8" s="15"/>
      <c r="F8" s="15"/>
      <c r="G8" s="15"/>
      <c r="H8" s="15"/>
      <c r="I8" s="15"/>
    </row>
    <row r="9" spans="1:9" x14ac:dyDescent="0.25">
      <c r="B9" s="3" t="s">
        <v>118</v>
      </c>
      <c r="C9" s="16">
        <f>($C$8*$C$7*C6)</f>
        <v>50000</v>
      </c>
      <c r="D9" s="16">
        <f t="shared" ref="D9:I9" si="0">($C$8*$C$7*D6)</f>
        <v>75000</v>
      </c>
      <c r="E9" s="16">
        <f t="shared" si="0"/>
        <v>100000</v>
      </c>
      <c r="F9" s="16">
        <f t="shared" si="0"/>
        <v>125000</v>
      </c>
      <c r="G9" s="16">
        <f t="shared" si="0"/>
        <v>150000</v>
      </c>
      <c r="H9" s="16">
        <f t="shared" si="0"/>
        <v>175000</v>
      </c>
      <c r="I9" s="16">
        <f t="shared" si="0"/>
        <v>200000</v>
      </c>
    </row>
    <row r="10" spans="1:9" x14ac:dyDescent="0.25">
      <c r="B10" s="17"/>
      <c r="C10" s="18"/>
      <c r="D10" s="18"/>
      <c r="E10" s="18"/>
      <c r="F10" s="18"/>
      <c r="G10" s="18"/>
      <c r="H10" s="18"/>
      <c r="I10" s="18"/>
    </row>
    <row r="11" spans="1:9" ht="15.75" x14ac:dyDescent="0.25">
      <c r="B11" s="4" t="s">
        <v>119</v>
      </c>
      <c r="C11" s="23"/>
      <c r="D11" s="23"/>
      <c r="E11" s="23"/>
      <c r="F11" s="23"/>
      <c r="G11" s="23"/>
      <c r="H11" s="23"/>
      <c r="I11" s="23"/>
    </row>
    <row r="12" spans="1:9" x14ac:dyDescent="0.25">
      <c r="B12" s="2" t="s">
        <v>120</v>
      </c>
      <c r="C12" s="13">
        <v>10</v>
      </c>
      <c r="D12" s="13">
        <v>15</v>
      </c>
      <c r="E12" s="13">
        <v>20</v>
      </c>
      <c r="F12" s="13">
        <v>25</v>
      </c>
      <c r="G12" s="13">
        <v>30</v>
      </c>
      <c r="H12" s="13">
        <v>35</v>
      </c>
      <c r="I12" s="13">
        <v>40</v>
      </c>
    </row>
    <row r="13" spans="1:9" x14ac:dyDescent="0.25">
      <c r="B13" s="2" t="s">
        <v>121</v>
      </c>
      <c r="C13" s="13">
        <v>0.15</v>
      </c>
      <c r="D13" s="15"/>
      <c r="E13" s="15"/>
      <c r="F13" s="15"/>
      <c r="G13" s="15"/>
      <c r="H13" s="15"/>
      <c r="I13" s="15"/>
    </row>
    <row r="14" spans="1:9" x14ac:dyDescent="0.25">
      <c r="B14" s="2" t="s">
        <v>122</v>
      </c>
      <c r="C14" s="14">
        <v>4000</v>
      </c>
      <c r="D14" s="15"/>
      <c r="E14" s="15"/>
      <c r="F14" s="15"/>
      <c r="G14" s="15"/>
      <c r="H14" s="15"/>
      <c r="I14" s="15"/>
    </row>
    <row r="15" spans="1:9" x14ac:dyDescent="0.25">
      <c r="B15" s="2" t="s">
        <v>123</v>
      </c>
      <c r="C15" s="14">
        <f>($C$14*$C$13)*C12</f>
        <v>6000</v>
      </c>
      <c r="D15" s="14">
        <f t="shared" ref="D15:I15" si="1">($C$14*$C$13)*D12</f>
        <v>9000</v>
      </c>
      <c r="E15" s="14">
        <f t="shared" si="1"/>
        <v>12000</v>
      </c>
      <c r="F15" s="14">
        <f t="shared" si="1"/>
        <v>15000</v>
      </c>
      <c r="G15" s="14">
        <f t="shared" si="1"/>
        <v>18000</v>
      </c>
      <c r="H15" s="14">
        <f t="shared" si="1"/>
        <v>21000</v>
      </c>
      <c r="I15" s="14">
        <f t="shared" si="1"/>
        <v>24000</v>
      </c>
    </row>
    <row r="16" spans="1:9" x14ac:dyDescent="0.25">
      <c r="B16" s="3" t="s">
        <v>124</v>
      </c>
      <c r="C16" s="3">
        <v>0.2</v>
      </c>
      <c r="D16" s="15"/>
      <c r="E16" s="15"/>
      <c r="F16" s="15"/>
      <c r="G16" s="15"/>
      <c r="H16" s="15"/>
      <c r="I16" s="15"/>
    </row>
    <row r="17" spans="2:9" x14ac:dyDescent="0.25">
      <c r="B17" s="2" t="s">
        <v>125</v>
      </c>
      <c r="C17" s="13">
        <f>C12-($C$16*C12)</f>
        <v>8</v>
      </c>
      <c r="D17" s="13">
        <f t="shared" ref="D17:I17" si="2">D12-($C$16*D12)</f>
        <v>12</v>
      </c>
      <c r="E17" s="13">
        <f t="shared" si="2"/>
        <v>16</v>
      </c>
      <c r="F17" s="13">
        <f t="shared" si="2"/>
        <v>20</v>
      </c>
      <c r="G17" s="13">
        <f t="shared" si="2"/>
        <v>24</v>
      </c>
      <c r="H17" s="13">
        <f t="shared" si="2"/>
        <v>28</v>
      </c>
      <c r="I17" s="13">
        <f t="shared" si="2"/>
        <v>32</v>
      </c>
    </row>
    <row r="18" spans="2:9" x14ac:dyDescent="0.25">
      <c r="B18" s="2" t="s">
        <v>126</v>
      </c>
      <c r="C18" s="14">
        <f>($C$13*$C$14)*C17</f>
        <v>4800</v>
      </c>
      <c r="D18" s="14">
        <f t="shared" ref="D18:I18" si="3">($C$13*$C$14)*D17</f>
        <v>7200</v>
      </c>
      <c r="E18" s="14">
        <f t="shared" si="3"/>
        <v>9600</v>
      </c>
      <c r="F18" s="14">
        <f t="shared" si="3"/>
        <v>12000</v>
      </c>
      <c r="G18" s="14">
        <f t="shared" si="3"/>
        <v>14400</v>
      </c>
      <c r="H18" s="14">
        <f t="shared" si="3"/>
        <v>16800</v>
      </c>
      <c r="I18" s="14">
        <f t="shared" si="3"/>
        <v>19200</v>
      </c>
    </row>
    <row r="19" spans="2:9" x14ac:dyDescent="0.25">
      <c r="B19" s="3" t="s">
        <v>128</v>
      </c>
      <c r="C19" s="16">
        <f>(C15-C18)</f>
        <v>1200</v>
      </c>
      <c r="D19" s="16">
        <f t="shared" ref="D19:I19" si="4">(D15-D18)</f>
        <v>1800</v>
      </c>
      <c r="E19" s="16">
        <f t="shared" si="4"/>
        <v>2400</v>
      </c>
      <c r="F19" s="16">
        <f t="shared" si="4"/>
        <v>3000</v>
      </c>
      <c r="G19" s="16">
        <f t="shared" si="4"/>
        <v>3600</v>
      </c>
      <c r="H19" s="16">
        <f t="shared" si="4"/>
        <v>4200</v>
      </c>
      <c r="I19" s="16">
        <f t="shared" si="4"/>
        <v>4800</v>
      </c>
    </row>
    <row r="20" spans="2:9" x14ac:dyDescent="0.25">
      <c r="B20" s="3" t="s">
        <v>129</v>
      </c>
      <c r="C20" s="16">
        <f>(C9+C19)</f>
        <v>51200</v>
      </c>
      <c r="D20" s="16">
        <f t="shared" ref="D20:I20" si="5">(D9+D19)</f>
        <v>76800</v>
      </c>
      <c r="E20" s="16">
        <f t="shared" si="5"/>
        <v>102400</v>
      </c>
      <c r="F20" s="16">
        <f t="shared" si="5"/>
        <v>128000</v>
      </c>
      <c r="G20" s="16">
        <f t="shared" si="5"/>
        <v>153600</v>
      </c>
      <c r="H20" s="16">
        <f t="shared" si="5"/>
        <v>179200</v>
      </c>
      <c r="I20" s="16">
        <f t="shared" si="5"/>
        <v>204800</v>
      </c>
    </row>
    <row r="21" spans="2:9" s="29" customFormat="1" x14ac:dyDescent="0.25"/>
    <row r="22" spans="2:9" s="29" customFormat="1" x14ac:dyDescent="0.25"/>
    <row r="23" spans="2:9" s="29" customFormat="1" x14ac:dyDescent="0.25"/>
    <row r="24" spans="2:9" s="29" customFormat="1" x14ac:dyDescent="0.25"/>
    <row r="25" spans="2:9" s="29" customFormat="1" x14ac:dyDescent="0.25"/>
    <row r="26" spans="2:9" s="29" customFormat="1" x14ac:dyDescent="0.25"/>
    <row r="27" spans="2:9" s="29" customFormat="1" x14ac:dyDescent="0.25"/>
    <row r="28" spans="2:9" s="29" customFormat="1" x14ac:dyDescent="0.25"/>
    <row r="29" spans="2:9" s="29" customFormat="1" x14ac:dyDescent="0.25"/>
    <row r="30" spans="2:9" s="29" customFormat="1" x14ac:dyDescent="0.25"/>
    <row r="31" spans="2:9" s="29" customFormat="1" x14ac:dyDescent="0.25"/>
    <row r="32" spans="2:9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  <row r="43" s="29" customFormat="1" x14ac:dyDescent="0.25"/>
    <row r="44" s="29" customFormat="1" x14ac:dyDescent="0.25"/>
    <row r="45" s="29" customFormat="1" x14ac:dyDescent="0.25"/>
    <row r="46" s="29" customFormat="1" x14ac:dyDescent="0.25"/>
    <row r="47" s="29" customFormat="1" x14ac:dyDescent="0.25"/>
    <row r="48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</sheetData>
  <mergeCells count="1">
    <mergeCell ref="A1:I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PdM ROI Calculator - Clean</vt:lpstr>
      <vt:lpstr>Cost Reduction Calc - Clean</vt:lpstr>
      <vt:lpstr>Revenue Increase Calc - Clean</vt:lpstr>
      <vt:lpstr>PdM ROI Calculator - Example</vt:lpstr>
      <vt:lpstr>Cost Reduction Calc - Example</vt:lpstr>
      <vt:lpstr>Revenue Increase Calc -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Loorpuu</dc:creator>
  <cp:lastModifiedBy>Carlos Enrique Valladolid Calderón</cp:lastModifiedBy>
  <dcterms:created xsi:type="dcterms:W3CDTF">2015-06-05T18:17:20Z</dcterms:created>
  <dcterms:modified xsi:type="dcterms:W3CDTF">2021-02-25T12:48:26Z</dcterms:modified>
</cp:coreProperties>
</file>